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01"/>
  </bookViews>
  <sheets>
    <sheet name="师资体系" sheetId="1" r:id="rId1"/>
    <sheet name="优师体系" sheetId="56" r:id="rId2"/>
    <sheet name="优师介绍" sheetId="57" r:id="rId3"/>
    <sheet name="党史党建" sheetId="29" r:id="rId4"/>
    <sheet name="综合管理" sheetId="49" r:id="rId5"/>
    <sheet name="人力资源" sheetId="23" r:id="rId6"/>
    <sheet name="宏观经济、数字化" sheetId="4" r:id="rId7"/>
    <sheet name="银行培训" sheetId="61" r:id="rId8"/>
    <sheet name="保险培训" sheetId="60" r:id="rId9"/>
    <sheet name="总裁班、战略、国学" sheetId="28" r:id="rId10"/>
    <sheet name="财务、税务" sheetId="24" r:id="rId11"/>
    <sheet name="AI人工智能" sheetId="25" r:id="rId12"/>
    <sheet name="项目管理" sheetId="31" r:id="rId13"/>
    <sheet name="生产管理" sheetId="21" r:id="rId14"/>
    <sheet name="供应链" sheetId="40" r:id="rId15"/>
    <sheet name="营销、连锁、谈判" sheetId="36" r:id="rId16"/>
    <sheet name="短视频、互联网" sheetId="32" r:id="rId17"/>
    <sheet name="思维技术" sheetId="39" r:id="rId18"/>
    <sheet name="行政办公、写作" sheetId="35" r:id="rId19"/>
    <sheet name="心理学、素养、礼仪" sheetId="38" r:id="rId20"/>
    <sheet name="TTT、演讲" sheetId="22" r:id="rId21"/>
    <sheet name="沙盘模拟" sheetId="26" r:id="rId22"/>
    <sheet name="剧本杀" sheetId="33" r:id="rId23"/>
    <sheet name="医药、医院、养生" sheetId="30" r:id="rId24"/>
    <sheet name="电力、烟草、建筑" sheetId="59" r:id="rId25"/>
  </sheets>
  <definedNames>
    <definedName name="_xlnm._FilterDatabase" localSheetId="1" hidden="1">优师体系!$A$1:$J$29</definedName>
    <definedName name="_xlnm._FilterDatabase" localSheetId="21" hidden="1">沙盘模拟!$A$2:$E$38</definedName>
    <definedName name="_xlnm._FilterDatabase" localSheetId="0" hidden="1">师资体系!$A$2:$J$352</definedName>
    <definedName name="_Hlk15568306" localSheetId="14">供应链!#REF!</definedName>
    <definedName name="销售员" localSheetId="2">OFFSET(#REF!,,#REF!+1)</definedName>
    <definedName name="销售员" localSheetId="1">OFFSET(#REF!,,#REF!+1)</definedName>
    <definedName name="销售员" localSheetId="4">OFFSET(#REF!,,#REF!+1)</definedName>
    <definedName name="销售员">OFFSET(#REF!,,#REF!+1)</definedName>
    <definedName name="销售员1">OFFSET(#REF!,,#REF!+1)</definedName>
    <definedName name="销售员2">OFFSET(#REF!,,#REF!+1)</definedName>
    <definedName name="销售原1">OFFSET(#REF!,,#REF!+1)</definedName>
    <definedName name="月份" localSheetId="2">OFFSET(#REF!,#REF!,)</definedName>
    <definedName name="月份" localSheetId="1">OFFSET(#REF!,#REF!,)</definedName>
    <definedName name="月份" localSheetId="4">OFFSET(#REF!,#REF!,)</definedName>
    <definedName name="月份">OFFSET(#REF!,#REF!,)</definedName>
    <definedName name="月份1">OFFSET(#REF!,#REF!,)</definedName>
    <definedName name="月份2">OFFSET(#REF!,#REF!,)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<sst xmlns="http://schemas.openxmlformats.org/spreadsheetml/2006/main" count="9422" uniqueCount="6809">
  <si>
    <t>序号</t>
  </si>
  <si>
    <t>姓名</t>
  </si>
  <si>
    <t>领域</t>
  </si>
  <si>
    <t>学历背景（硕博）</t>
  </si>
  <si>
    <t>工作背景</t>
  </si>
  <si>
    <t>资历证书</t>
  </si>
  <si>
    <t>常住地</t>
  </si>
  <si>
    <t>课程包下载</t>
  </si>
  <si>
    <t>主讲领域</t>
  </si>
  <si>
    <t>授课视频链接</t>
  </si>
  <si>
    <t>A03</t>
  </si>
  <si>
    <t>罗开位</t>
  </si>
  <si>
    <t>银行培训</t>
  </si>
  <si>
    <t>——</t>
  </si>
  <si>
    <t>中国人民银行
招商银行总部</t>
  </si>
  <si>
    <t xml:space="preserve">	
广州</t>
  </si>
  <si>
    <t>银行资金管理、稽核监督管理、发展战略管理等</t>
  </si>
  <si>
    <t>安岷</t>
  </si>
  <si>
    <t>生产管理</t>
  </si>
  <si>
    <t>湖南叉车总厂 
湖南衡阳造纸厂 
深圳市绿居装饰有限公司</t>
  </si>
  <si>
    <t>惠州</t>
  </si>
  <si>
    <t>流动增效/精益生产/班组长/现场管理/生产成本TPM/PMC/TQM/IE</t>
  </si>
  <si>
    <t>http://www.dianzikejian.com/content_2136.html</t>
  </si>
  <si>
    <t>杜晶晶</t>
  </si>
  <si>
    <t>曾任职于日资、韩资公司，科技公司、华南区业务总监</t>
  </si>
  <si>
    <t>ptt职业培训师证
正面管教讲师培训证
国家二级心理咨询师</t>
  </si>
  <si>
    <t>深圳</t>
  </si>
  <si>
    <t>网点管理/网点服务/网点转型/网点负责人能力提升/运营主管能力提升</t>
  </si>
  <si>
    <t>http://pan.baidu.com/s/1eSh21FG</t>
  </si>
  <si>
    <t>罗树忠</t>
  </si>
  <si>
    <t>总裁班/战略/国学</t>
  </si>
  <si>
    <t>广东现代教育研究院副院长（教育）
深圳中国在线网络科技公司（私营股份有限公司）
美商网（中国）科技公司</t>
  </si>
  <si>
    <r>
      <rPr>
        <sz val="12"/>
        <color theme="1" tint="0.249977111117893"/>
        <rFont val="宋体"/>
        <charset val="134"/>
      </rPr>
      <t>大客户营销/银行高端客户/九型人格</t>
    </r>
    <r>
      <rPr>
        <sz val="12"/>
        <color theme="1" tint="0.249977111117893"/>
        <rFont val="宋体"/>
        <charset val="134"/>
      </rPr>
      <t>/GPT企业应用</t>
    </r>
  </si>
  <si>
    <t>http://www.dianzikejian.com/content_3241.html</t>
  </si>
  <si>
    <t>汪学明</t>
  </si>
  <si>
    <t>枣庄国家经济开发区</t>
  </si>
  <si>
    <t>商业模式/生态圈战略/战略转型/招商引资/品牌策划/生态连锁模式/企业增长方案</t>
  </si>
  <si>
    <t>贺君宏</t>
  </si>
  <si>
    <t>综合管理</t>
  </si>
  <si>
    <t>中山大学EMBA</t>
  </si>
  <si>
    <t>理光高科技(深圳)有限公司（世界500强）
实用电器集团（港资）
深圳响威隆科技有限公司</t>
  </si>
  <si>
    <t>清华大学应用心理学研究生
国家二级注册心理咨询师
潜意识图像卡（OH）治疗师</t>
  </si>
  <si>
    <t>东莞</t>
  </si>
  <si>
    <t>领导力/MTP/沟通/新生代管理/目标管理/团队建设</t>
  </si>
  <si>
    <t>http://www.dianzikejian.com/content_4225.html</t>
  </si>
  <si>
    <t>耿镔</t>
  </si>
  <si>
    <t>营销/连锁/谈判</t>
  </si>
  <si>
    <t>深圳市欧蔓服饰贸易有限公司
利郎（中国）有限公司
依思有限公司</t>
  </si>
  <si>
    <t>日产训（中国）MTP-TTT认证讲师
LTT生命潜能训练师
美国NLP说服工程学认证讲师</t>
  </si>
  <si>
    <t>重庆</t>
  </si>
  <si>
    <t>店长复制体系/金牌店长/终端销售/终端客户管理/终端门店现场管理效能提升</t>
  </si>
  <si>
    <t>https://v.youku.com/v_show/id_XNTg2MzM1OTAyNA==.html</t>
  </si>
  <si>
    <t>李世源</t>
  </si>
  <si>
    <t>中科院心理研究所在职博士</t>
  </si>
  <si>
    <t>香港商报</t>
  </si>
  <si>
    <t xml:space="preserve">国家二级心理咨询师
</t>
  </si>
  <si>
    <t>徐州</t>
  </si>
  <si>
    <t>管理心理学/人心领导力/情商管理/心理资本开发/员工心理管理</t>
  </si>
  <si>
    <t>http://www.dianzikejian.com/content_8951.html</t>
  </si>
  <si>
    <t>黎红华</t>
  </si>
  <si>
    <t>中国农资集团湛江公司总经理
深圳卡天尼珠宝公司总经理
福生生珠宝公司常年营销顾问</t>
  </si>
  <si>
    <t>湛江</t>
  </si>
  <si>
    <t>大客户销售/工业品销售/销售谈判/销售技巧/政企销售/关系营销</t>
  </si>
  <si>
    <t>https://www.iqiyi.com/w_19ryrcv98t.html</t>
  </si>
  <si>
    <t>邓雨薇</t>
  </si>
  <si>
    <t>人力资源</t>
  </si>
  <si>
    <t>河北大学硕士</t>
  </si>
  <si>
    <t>中国移动（世界500强）
中国电信（世界500强）
润迅通信集团有限公司（上市公司）</t>
  </si>
  <si>
    <t>劳动关系协调师
人力资源证书
专业教练PCC证</t>
  </si>
  <si>
    <t>战略人力/人才盘点/人才体系/绩效管理/非人/招聘面试/顶层设计/平衡管理/领导力</t>
  </si>
  <si>
    <t>http://www.dianzikejian.com/content_1062.html</t>
  </si>
  <si>
    <t>殷国辉</t>
  </si>
  <si>
    <t xml:space="preserve">中兴通讯学院
华师银行研究院 </t>
  </si>
  <si>
    <t>心理咨询师</t>
  </si>
  <si>
    <t>开封</t>
  </si>
  <si>
    <t>网点业绩倍增/私行客户营销/开门红/银行沙龙/休眠客户激活/新增客户营销模式</t>
  </si>
  <si>
    <t>https://www.bilibili.com/video/BV1Fv411b7Xa</t>
  </si>
  <si>
    <t>郏智群</t>
  </si>
  <si>
    <t>琳琅实业有限公司（民企）
卓越华人训练团队（民企）
圣蔓莎流行饰品公司（民企）</t>
  </si>
  <si>
    <t>高级企业培训师</t>
  </si>
  <si>
    <t>厦门</t>
  </si>
  <si>
    <t>销售谈判/商务谈判</t>
  </si>
  <si>
    <t>http://www.dianzikejian.com/content_1377.html</t>
  </si>
  <si>
    <t>吴湘洪</t>
  </si>
  <si>
    <t>深圳冠智达管理咨询
深圳共赢世纪投资</t>
  </si>
  <si>
    <t>国家CCAA注册咨询培训师
日产训（中国）MTP-TTT（6单元版）认证</t>
  </si>
  <si>
    <t>正能量/阳光心态/责任/执行力/跨部门沟通/目标管理</t>
  </si>
  <si>
    <t>http://www.dianzikejian.com/content_2088.html</t>
  </si>
  <si>
    <t>梁辉</t>
  </si>
  <si>
    <t>泰康人寿（广州）（世界500强）</t>
  </si>
  <si>
    <t>4D领导力认证讲师</t>
  </si>
  <si>
    <t>广州</t>
  </si>
  <si>
    <t>狼性营销/顾问式销售/狼性团队管理/商务谈判/卓越员工成长系统</t>
  </si>
  <si>
    <t>http://www.dianzikejian.com/content_3237.html</t>
  </si>
  <si>
    <t>马艺</t>
  </si>
  <si>
    <t>中国农业银行（世界500强）
中国平安保险（集团）股份有限公司（世界500强）</t>
  </si>
  <si>
    <t>CFP国际金融理财师
国家注册高级企业培训师
美国4D领导力授权认证讲师</t>
  </si>
  <si>
    <t>上海</t>
  </si>
  <si>
    <t>网点运营管理/网点产能倍增//营销战略/模式创新/客群营销</t>
  </si>
  <si>
    <t>张牧之</t>
  </si>
  <si>
    <t>中国建设银行（总行）（世界500强）
兴业银行股份有限公司（世界500强）</t>
  </si>
  <si>
    <t>西南财经大学西部商学院特聘教授</t>
  </si>
  <si>
    <t>零售业务场景营销/大客户维护/小微信贷/金融生态圈/存款营销/基金营销/电话营销</t>
  </si>
  <si>
    <t>http://www.dianzikejian.com/content_2513.html</t>
  </si>
  <si>
    <t>刘东</t>
  </si>
  <si>
    <t>党史党建</t>
  </si>
  <si>
    <t>山东青年政治学院</t>
  </si>
  <si>
    <t>产业教授</t>
  </si>
  <si>
    <t>济南</t>
  </si>
  <si>
    <t>开门红营销/银行营销创新/银行投诉处理/社区（群）营销</t>
  </si>
  <si>
    <t>王山</t>
  </si>
  <si>
    <t>清华大学硕士</t>
  </si>
  <si>
    <t>百佳超市（中国500强）
华润万家（中国零售百强）
中国海王星辰（上市连锁药店）</t>
  </si>
  <si>
    <t>MTP日产训认证讲师
PTT课程开发与课程设计认证导师</t>
  </si>
  <si>
    <t>金牌店长/连锁运营/门店管理/门店销售/连锁化渠道运营/体验式销售/传统行业线上线下运营</t>
  </si>
  <si>
    <t>https://v.youku.com/v_show/id_XNDA3MjgwOTcwOA==.html?spm=a2h3j.8428770.3416059.1</t>
  </si>
  <si>
    <t>杨学军</t>
  </si>
  <si>
    <t>精工实业（国际）有限公司（港资）
薛长兴工业股份公司（台资）</t>
  </si>
  <si>
    <t>国际注册管理咨询师（CMC)
美国国际训练协会（AITA)</t>
  </si>
  <si>
    <t>TPM/IE/QC/5S/精益生产/成本控制/班组长/生产效率</t>
  </si>
  <si>
    <t>https://m.iqiyi.com/mp/sharePlay.html?tvid=8618169057121600&amp;shareUser=865409044876214&amp;sharePage=ppc_play&amp;p1=2_22_222&amp;_psc=0f29e63f88f847058b05cfbbb802d212&amp;social_platform=wechat_friend</t>
  </si>
  <si>
    <t>郑秀宝</t>
  </si>
  <si>
    <t>北京师范大学博士
BSN荷兰商学院博士</t>
  </si>
  <si>
    <t>江西铜业公司（二级单位）
浙江正泰电器股份有限公司</t>
  </si>
  <si>
    <t>高级人力资源管理师
全球生涯教练（BCC）
全球职业规划师（GCDF）</t>
  </si>
  <si>
    <t>领导力/商业模式/资本运营/企业经营/战略管理/团队建设/组织创新</t>
  </si>
  <si>
    <t>https://v.youku.com/v_show/id_XNDMwMTgzNjU4NA==.html?spm=a2hcb.profile.app.5~5!2~5~5!3~5!2~5~5!2~A</t>
  </si>
  <si>
    <t>吕咏梅</t>
  </si>
  <si>
    <t>湖南师范大学硕士</t>
  </si>
  <si>
    <t>深圳市伊丝艾拉服饰有限公司
深圳市百分百感觉服饰有限公司</t>
  </si>
  <si>
    <t>日产训（中国）MTP-TTT（6单元版）认证</t>
  </si>
  <si>
    <t>金牌店长/金牌导购/门店销售/VIP管理/员工激励/全能督导训练</t>
  </si>
  <si>
    <t>http://www.dianzikejian.com/content_6286.html</t>
  </si>
  <si>
    <t>葛敬儒</t>
  </si>
  <si>
    <t>医药/医院/养生</t>
  </si>
  <si>
    <t>国家注册执证中医师</t>
  </si>
  <si>
    <t>昆明</t>
  </si>
  <si>
    <t>黄帝内经/中医养生/办公室养生法/男（女）职员养生法/总裁健康管理</t>
  </si>
  <si>
    <t>http://www.dianzikejian.com/content_9358.html</t>
  </si>
  <si>
    <t>严红艳</t>
  </si>
  <si>
    <t>中科院心理研究院硕士在读</t>
  </si>
  <si>
    <t>加拿大宏利金融（世界500强）
世英国保诚集团（世界500强）
美国友邦保险（世界500强）</t>
  </si>
  <si>
    <t>沙盘心理认证治疗师
三级心理咨询师（中科院认证）
国际教练学总会 （IAC）认证教练</t>
  </si>
  <si>
    <t>管理者情商/情绪管理/4D领导力/职业素养/心态</t>
  </si>
  <si>
    <t>https://v.youku.com/v_show/id_XNTg0NjQzODcyMA==</t>
  </si>
  <si>
    <t>黄国亮</t>
  </si>
  <si>
    <t>保险培训</t>
  </si>
  <si>
    <t>暨南大学硕士</t>
  </si>
  <si>
    <t>中国环境资源集团有限公司</t>
  </si>
  <si>
    <t>注册理财规划师（CFP）
国家高级理财规划师（SChFP）
美国注册财务策划师（RFP）</t>
  </si>
  <si>
    <t>保险营销/开门红/产说会/财富法务/理财产品营销/银行沙龙</t>
  </si>
  <si>
    <t>http://www.dianzikejian.com/content_6955.html</t>
  </si>
  <si>
    <t>申明江</t>
  </si>
  <si>
    <t>供应链</t>
  </si>
  <si>
    <t>信义玻璃 （上市公司）
大连锦程国际物流有限公司</t>
  </si>
  <si>
    <t>中国采购与供应链管理职业资格证书
CIPS师资认证</t>
  </si>
  <si>
    <t>电商供应链运营/精益物流管理/仓储管理/采购谈判/采购成本/供应链金融模式创新与风险防控</t>
  </si>
  <si>
    <t>http://www.dianzikejian.com/content_1679.html</t>
  </si>
  <si>
    <t>张一丹</t>
  </si>
  <si>
    <t>TTT/演讲</t>
  </si>
  <si>
    <t>中国移动（世界500强）</t>
  </si>
  <si>
    <t xml:space="preserve">国家认证高级企业培训师
国家高级人力资源管理师
PTT国际职业培训师
</t>
  </si>
  <si>
    <t>郑州</t>
  </si>
  <si>
    <t>TTT/授课技巧/课程开发/引导技术/培训管理/高尔夫</t>
  </si>
  <si>
    <t>http://www.dianzikejian.com/content_6188.html</t>
  </si>
  <si>
    <t>刘清扬</t>
  </si>
  <si>
    <t>哥伦比亚大学硕士</t>
  </si>
  <si>
    <t>某互联网公司
某国有大型银行（总行）</t>
  </si>
  <si>
    <t>佛山</t>
  </si>
  <si>
    <t>互联网金融/客户经理营销/对公营销/顾问式营销/教练技术</t>
  </si>
  <si>
    <t>http://www.dianzikejian.com/content_375.html</t>
  </si>
  <si>
    <t>包亮</t>
  </si>
  <si>
    <t>某股份制银行（上海）</t>
  </si>
  <si>
    <t>银行服务标准/网点管理/客户关系处理/团队管理/柜员服务技能</t>
  </si>
  <si>
    <t>http://www.dianzikejian.com/content_3631.html</t>
  </si>
  <si>
    <t>和平坤</t>
  </si>
  <si>
    <t>心理学/素养/礼仪</t>
  </si>
  <si>
    <t>中华形象文化协会</t>
  </si>
  <si>
    <t>国际高级礼仪培训师
国家二级心理咨询师</t>
  </si>
  <si>
    <t>职业素养/正能量/情绪压力/阳光心态/职业化提升</t>
  </si>
  <si>
    <t>http://www.dianzikejian.com/content_5252.html</t>
  </si>
  <si>
    <t>黄硕</t>
  </si>
  <si>
    <t>宏观经济/数字化</t>
  </si>
  <si>
    <t>中山大学硕士</t>
  </si>
  <si>
    <t>南方报业传媒集团</t>
  </si>
  <si>
    <t>经济师资格证</t>
  </si>
  <si>
    <t>宏观经济/工业4.0/大数据/投资机会/行业发展趋势/转型升级/新兴产业</t>
  </si>
  <si>
    <t>https://v.qq.com/x/page/t3163o7qvn9.html</t>
  </si>
  <si>
    <t>王若文</t>
  </si>
  <si>
    <t>中兴通讯（上市公司）</t>
  </si>
  <si>
    <t>跨部门沟通/时间管理/非人/团队建设/领导力/企业转型/中层管理</t>
  </si>
  <si>
    <t>http://www.dianzikejian.com/content_6227.html</t>
  </si>
  <si>
    <t>林广亮</t>
  </si>
  <si>
    <t>摩根士丹利投资银行（世界500强）</t>
  </si>
  <si>
    <t>PTT国际职业培训师
日产训（中国）MTP-TTT（6单元版）认证</t>
  </si>
  <si>
    <t>执行力/MTP/团队管理/高效沟通/跨部门沟通/管理者的修炼</t>
  </si>
  <si>
    <t>https://v.youku.com/v_show/id_XNTkyODE0MzUyNA==.html
密码：201807</t>
  </si>
  <si>
    <t>陈西君</t>
  </si>
  <si>
    <t>广东德赛集团视听科技公司（中国电子百强）
索芙特股份有限公司（上市）
日本松下电器公司（世界500强）</t>
  </si>
  <si>
    <t>美国ACI注册国际职业培训师
日本产业训练协会（JITA）MTP授权认证讲师
国际行动教练协会（WIAC）授权认证教练</t>
  </si>
  <si>
    <t>领导力/执行力/MTP/管理沟通/七个习惯/问题分析解决/时间管理/目标管理</t>
  </si>
  <si>
    <t>http://www.dianzikejian.com/content_1554.html</t>
  </si>
  <si>
    <t>张国银</t>
  </si>
  <si>
    <t>北京人文大学
南京中脉科技集团（中国500最具价值品牌）</t>
  </si>
  <si>
    <t>北京人文大学-教授
国家一级职业指导师（副教授级）
日产训（中国）MTP-TTT（6单元版）认证</t>
  </si>
  <si>
    <t>南京</t>
  </si>
  <si>
    <t>领导力/执行力/团队管理/新生代员工管理/项目管理/中层管理</t>
  </si>
  <si>
    <t>http://www.dianzikejian.com/content_2926.html</t>
  </si>
  <si>
    <t>黄鑫亮</t>
  </si>
  <si>
    <t>中国移动（广东）（世界500强）
通用电气公司(GE) （世界500强）</t>
  </si>
  <si>
    <t>武汉</t>
  </si>
  <si>
    <t>政企公关/大客户关系管理/顾问式销售/商务谈判</t>
  </si>
  <si>
    <t>https://www.bilibili.com/video/BV11h411S7SE/</t>
  </si>
  <si>
    <t>刘涛</t>
  </si>
  <si>
    <t>武汉大学硕士</t>
  </si>
  <si>
    <t>顶新国际集团（外资企业）
雅芳（中国）有限公司（世界500强）
肯德基有限公司（武汉）</t>
  </si>
  <si>
    <t>CPC（中国生产力中心）MTP-I讲师资格认证
JITA（日本产业训练协会）MTP-TTT讲师授权认证
AACTP（美国培训认证协会）注册培训师职业资格</t>
  </si>
  <si>
    <t>时间管理/问题分析解决/目标管理/沟通技巧/员工激励</t>
  </si>
  <si>
    <t>汪洋</t>
  </si>
  <si>
    <t>中南大学硕士</t>
  </si>
  <si>
    <t>佛山锋隆电子有限公司（中外合资）  
湛江华丽金音影碟有限公司（中外合资）</t>
  </si>
  <si>
    <t>国家二级心理咨询师</t>
  </si>
  <si>
    <t>高效沟通/领导力/情商管理/情绪压力/管理者识人用人/婚恋亲子关系/九型人格</t>
  </si>
  <si>
    <t>纪鉴</t>
  </si>
  <si>
    <t>深圳中航信息股份有限公司</t>
  </si>
  <si>
    <t>国家二级心理咨询师                                                                                NLP商学院认证导师
ICF国际教练联合会认证教练</t>
  </si>
  <si>
    <t>沙盘模拟/团队素养/心态激励/潜能激发/执行力</t>
  </si>
  <si>
    <t>http://www.dianzikejian.com/content_5885.html</t>
  </si>
  <si>
    <t>刘凌峰</t>
  </si>
  <si>
    <t>行政办公/写作</t>
  </si>
  <si>
    <t>微软全球认证讲师(MCT)
工信部认证高级项目管理师</t>
  </si>
  <si>
    <t>office/ppt/excel/word</t>
  </si>
  <si>
    <t>https://v.youku.com/v_show/id_XNTg0Mzk4NzIwNA==</t>
  </si>
  <si>
    <t>陈麒胜</t>
  </si>
  <si>
    <t>广州形每优服饰有限公司</t>
  </si>
  <si>
    <t>美国(AITA)认证PTT国际高级职业培训师
美国(IAPC)认证RCC企业教练
美国(IAPC)认证MCC管理教练</t>
  </si>
  <si>
    <t>门店运营/门店赢利/店长管理/终端导购/KPI管理/超级督导训练</t>
  </si>
  <si>
    <t>https://play.tudou.com/v_show/id_XMTUzNDYzNTM5Ng==.html</t>
  </si>
  <si>
    <t>胡建华</t>
  </si>
  <si>
    <t>浙江师范大学文化艺术学校</t>
  </si>
  <si>
    <t>PTT国际职业培训师
MTP-TTT（6单元）高级培训师资格证书
当责领导力认证讲师</t>
  </si>
  <si>
    <t>MTP/团队建设/时间管理/沟通管理/沙盘模拟/执行力/结果导向</t>
  </si>
  <si>
    <t>http://www.dianzikejian.com/content_4323.html</t>
  </si>
  <si>
    <t>尹树刚</t>
  </si>
  <si>
    <t>中科院博士</t>
  </si>
  <si>
    <t>建滔化工集团（上市公司）</t>
  </si>
  <si>
    <t>领导力/问题分析解决/执行力/沟通管理/团队打造/沙盘模拟</t>
  </si>
  <si>
    <t>http://www.iqiyi.com/w_19s9wymnwh.html</t>
  </si>
  <si>
    <t>李晓光</t>
  </si>
  <si>
    <t>东北财经大学MBA</t>
  </si>
  <si>
    <t>汇丰银行（外资银行）</t>
  </si>
  <si>
    <t>中国形象设计协会注册形象设计师</t>
  </si>
  <si>
    <t>大连</t>
  </si>
  <si>
    <t>服务营销/服务投诉处理/银行商务礼仪/星级标杆网点打造/厅堂营销/外拓营销</t>
  </si>
  <si>
    <t>https://v.youku.com/v_show/id_XNTE5NTA3ODY4NA==.html</t>
  </si>
  <si>
    <t>王晓珑</t>
  </si>
  <si>
    <t>林德集团(中国) (世界500强）
柯达公司(中国)（上市）</t>
  </si>
  <si>
    <t>高级礼仪培训师
六西格玛绿带</t>
  </si>
  <si>
    <t>政务礼仪/商务礼仪/公文写作/情绪压力/商务沟通/职业化建设/行政文秘</t>
  </si>
  <si>
    <t>杨栋</t>
  </si>
  <si>
    <t>西门子电器（世界500强）
香港麦斯威实业 （外企）
深圳精密达智能机器  （民企）</t>
  </si>
  <si>
    <t>CRBA质量管理体系审核员
国际职业培训师
美国国际训练协会认证高级讲师</t>
  </si>
  <si>
    <t>非人/招聘面试/绩效管理/薪酬管理/目标管理/战略人力/阿米巴经营</t>
  </si>
  <si>
    <t>http://www.dianzikejian.com/content_3125.html</t>
  </si>
  <si>
    <t>郭齐蕊</t>
  </si>
  <si>
    <t>香港晶苑集团（中国500强）
香港永嘉集团（上市）</t>
  </si>
  <si>
    <t>NLP教练
国际认证讲师
日产训（中国）MTP-TTT（6单元版）认证</t>
  </si>
  <si>
    <t>新员工管理/管理者能力提升/职业素养/阳光心态/职业生涯/新员工帮助计划</t>
  </si>
  <si>
    <t>https://v.qq.com/x/page/v3080izaafw.html</t>
  </si>
  <si>
    <t>黄道雄</t>
  </si>
  <si>
    <t>财务/税务</t>
  </si>
  <si>
    <t>深圳市牛商网络股份有限公司</t>
  </si>
  <si>
    <t>注册会计师
中级会计职称
总会计师（CFO）岗位</t>
  </si>
  <si>
    <t>非财管理/预算管理/信用管理/财务报表/应收账款催收</t>
  </si>
  <si>
    <t>https://v.youku.com/v_show/id_XNDE2NjM4NzI1Mg==.html?spm=a2hbt.13141534.app.5~5!2~5!2~5~5~5!2~5~5!2~5!2~5!2~5~5~A</t>
  </si>
  <si>
    <t>傅强</t>
  </si>
  <si>
    <t>短视频/互联网</t>
  </si>
  <si>
    <t>交通银行浙江省分行（世界500强）
渤海银行杭州分行（中国500强）</t>
  </si>
  <si>
    <t>杭州</t>
  </si>
  <si>
    <t>互联网营销/品牌营销/微信营销/大数据营销/活动策划/互联网+商业模式</t>
  </si>
  <si>
    <t>http://www.dianzikejian.com/content_736.html</t>
  </si>
  <si>
    <t>陈楠</t>
  </si>
  <si>
    <t>延边农村商业银行股份有限公司</t>
  </si>
  <si>
    <t>北美LOMA理财规划师</t>
  </si>
  <si>
    <t>长春</t>
  </si>
  <si>
    <t>银行网点营销/商业银行拓展/商业银行营销策略/新零售网点打造</t>
  </si>
  <si>
    <t>https://v.youku.com/v_show/id_XNDEzMDQ2MDYwNA==.html?spm=a2hzp.8244740.0.0</t>
  </si>
  <si>
    <t>钱俊</t>
  </si>
  <si>
    <t>山东大学硕士</t>
  </si>
  <si>
    <t>某咨询公司项目总监</t>
  </si>
  <si>
    <t>商务礼仪/银行礼仪/服务标准/服务营销/厅堂营销/网点标准服务/投诉处理</t>
  </si>
  <si>
    <t>（百度网盘需提取码）https://pan.baidu.com/s/1Vyy9sj-7O-shKYKlzniuiA（mi8l ）</t>
  </si>
  <si>
    <t>齐振宏</t>
  </si>
  <si>
    <t>英国城市大学博士后
CASS商学院博士后</t>
  </si>
  <si>
    <t>华中农业大学
香港亚洲商学院</t>
  </si>
  <si>
    <t>教师资格证（高等学校）</t>
  </si>
  <si>
    <t>宏观经济/互联网思维大数据/领导力/变革管理/组织行为学/企业文化/企业转型</t>
  </si>
  <si>
    <t>https://v.youku.com/v_show/id_XNTE1Nzg0ODMwOA==.html</t>
  </si>
  <si>
    <t>王晓慧</t>
  </si>
  <si>
    <t>世联行集团股份（上市公司）</t>
  </si>
  <si>
    <t>AACTR证书
六维领导力证书
高级培训师资格证书
国家二级心理咨询师
日产训（中国）MTP-TTT（6单元版）认证讲师</t>
  </si>
  <si>
    <t>管理心理学/情商领导力/情商修炼/中层管理技能/冲突管理/情绪压力管理/跨部门沟通</t>
  </si>
  <si>
    <t>https://www.bilibili.com/video/BV1FU4y1m737/</t>
  </si>
  <si>
    <t>杨文浩</t>
  </si>
  <si>
    <t xml:space="preserve">山西北方惠丰机电有限公司（国家一级计量单位）
合口味食品集团      
金威啤酒酿造有限公司   </t>
  </si>
  <si>
    <t>4D领导力认证讲师 
国家人力资源管理师一级考证讲师
日产训MTP课程认证讲师</t>
  </si>
  <si>
    <t>绩效管理/薪酬管理/招聘面试/非人/HRBP/人才梯队/领导力/执行力</t>
  </si>
  <si>
    <t>http://www.dianzikejian.com/content_5546.html</t>
  </si>
  <si>
    <t>韦娜</t>
  </si>
  <si>
    <t>中科院心理所在职研究生</t>
  </si>
  <si>
    <t>喜马拉雅生活健康频道</t>
  </si>
  <si>
    <t>西安</t>
  </si>
  <si>
    <t>中医养生/黄帝内经/膳食营养/健康管理/身心解压/营养健康管理</t>
  </si>
  <si>
    <t>http://www.dianzikejian.com/content_1071.html</t>
  </si>
  <si>
    <t>汪颜</t>
  </si>
  <si>
    <t>亚洲（澳门）国际管理学院硕士</t>
  </si>
  <si>
    <t>金日（制药）集团（大型港资企业）
金得利集团（大型民营企业）
德诚黄金集团（黄金珠宝行业领军企业）</t>
  </si>
  <si>
    <t>国家二级心理咨询师
美国NS-NLP执行师
职业生涯规划师（三级）</t>
  </si>
  <si>
    <t>自我管理/时间管理/职业生涯/阳光心态/情绪压力/新员工训练</t>
  </si>
  <si>
    <t xml:space="preserve">https://pan.baidu.com/s/1wlLPECUzHG3d-pmkav_FvQ 提取码：fvdd </t>
  </si>
  <si>
    <t>黄昕红</t>
  </si>
  <si>
    <t>大型军工国企
中国人保集团（深圳）（世界500强）</t>
  </si>
  <si>
    <t>国家一级企业培训师
国家二级心理咨询师
国家人事部金融经济师</t>
  </si>
  <si>
    <t>执行力/沟通技巧/阳光心态/团队激励/情绪压力/职场情商/企业文化</t>
  </si>
  <si>
    <t>肖振峰</t>
  </si>
  <si>
    <t>项目管理</t>
  </si>
  <si>
    <t>深圳市腾讯计算机系统有限公司（世界500强）
达实智能科技（上市）</t>
  </si>
  <si>
    <t>PMP项目管理专家认证</t>
  </si>
  <si>
    <t>创新思维/互联化企业项目管理/企业项目管理/研发项目管理/跨部门沟通</t>
  </si>
  <si>
    <t>http://www.dianzikejian.com/content_2145.html</t>
  </si>
  <si>
    <t>孙燕</t>
  </si>
  <si>
    <t>服务技能/服务管理/QC服务管理/投诉处理/服务意识</t>
  </si>
  <si>
    <t>https://v.youku.com/v_show/id_XNDE1NzM3OTc3Mg==</t>
  </si>
  <si>
    <t>庄伟明</t>
  </si>
  <si>
    <t>金华市粮食局（事业单位）
金华蓝天宾馆（浙江）</t>
  </si>
  <si>
    <t>金华</t>
  </si>
  <si>
    <t>执行力/阳光心态/幸福人生/正能量/情绪压力</t>
  </si>
  <si>
    <t>https://v.youku.com/v_show/id_XNDIxNzkyMjY1Mg==.html?spm=a2h0c.8166622.PhoneSokuUgc_2.dtitle</t>
  </si>
  <si>
    <t>徐正</t>
  </si>
  <si>
    <t>东南大学管理硕士</t>
  </si>
  <si>
    <t>中南控股集团有限公司（上市）
香港千年翠钻珠宝集团（中国香港企业）
中国质量认证中心（CQC）</t>
  </si>
  <si>
    <t>国家人力资源管理师（一级）</t>
  </si>
  <si>
    <t>团队建设/执行力/时间管理/企业项目管理/通用项目管理/项目风险管理</t>
  </si>
  <si>
    <t>http://www.dianzikejian.com/content_10193.html</t>
  </si>
  <si>
    <t>张方金</t>
  </si>
  <si>
    <t xml:space="preserve">澳大利亚南澳大学MBA
</t>
  </si>
  <si>
    <t>金光集团APP亚洲浆纸（世界纸业十强之一）</t>
  </si>
  <si>
    <t>国际注册高级职业培训师（CISPT）</t>
  </si>
  <si>
    <t>泉州</t>
  </si>
  <si>
    <t>渠道开发/经销商管理/市场运营/促销策划/终端引爆</t>
  </si>
  <si>
    <t>https://v.youku.com/v_show/id_XMzU5OTU2MzgwOA==.html?spm=a2hcb.profile.app.5~5!2~5~5!3~5!2~5~5!8~A</t>
  </si>
  <si>
    <t>左京</t>
  </si>
  <si>
    <t>清华大学EMBA</t>
  </si>
  <si>
    <t xml:space="preserve">北京神雾环境能源科技集团
</t>
  </si>
  <si>
    <t>高级企业人力资源管理师
日产训（中国）MTP-TTT（6单元版）认证</t>
  </si>
  <si>
    <t>北京</t>
  </si>
  <si>
    <t>MTP/领导力/高绩效团队打造/非人管理/薪酬设计/招聘面试/人力资源</t>
  </si>
  <si>
    <t>https://v.youku.com/v_show/id_XNDAyMzYwNjkyNA==.html</t>
  </si>
  <si>
    <t>唐殷泽</t>
  </si>
  <si>
    <t>南京大学工商管理硕士</t>
  </si>
  <si>
    <t>中国马钢股份集团公司（国企）
苏州罗普斯金（LPSK）股份有限公司（台资）
苏州荣唐电子制造有限公司</t>
  </si>
  <si>
    <t>国家物流管理师（高级）</t>
  </si>
  <si>
    <t>苏州</t>
  </si>
  <si>
    <t>班组长/现场管理/精益生产/成本控制/班前会/工厂管理</t>
  </si>
  <si>
    <t>http://www.dianzikejian.com/content_2089.html</t>
  </si>
  <si>
    <t>刘澈</t>
  </si>
  <si>
    <t>桂林电子工业学院硕士</t>
  </si>
  <si>
    <t>华为技术有限公司（世界500强）</t>
  </si>
  <si>
    <t>国家心理咨询师</t>
  </si>
  <si>
    <t>商务演讲/商业路演/工作汇报/营销演讲/管理者演讲/课程开发/PPT</t>
  </si>
  <si>
    <t>http://www.dianzikejian.com/content_929.html</t>
  </si>
  <si>
    <t>周云飞</t>
  </si>
  <si>
    <t>中国邮政储蓄银行（抚州分行）（世界500强）</t>
  </si>
  <si>
    <t>高级礼仪培训师
职业形象设计师</t>
  </si>
  <si>
    <t>南昌</t>
  </si>
  <si>
    <t>银行网点服务/柜员标准服务/银行拜访礼仪/网点产能提升/银行营销/厅堂营销</t>
  </si>
  <si>
    <t>https://v.youku.com/v_show/id_XNTgwNTY2OTg3Mg==.html</t>
  </si>
  <si>
    <t>刘佳和</t>
  </si>
  <si>
    <t>中国农业银行（世界500强）</t>
  </si>
  <si>
    <t>中国金融理财师（AFP）</t>
  </si>
  <si>
    <t>外拓营销/网点转型/网点管理/服务营销/精细化管理</t>
  </si>
  <si>
    <t>http://www.dianzikejian.com/content_7482.html</t>
  </si>
  <si>
    <t>李丰杰</t>
  </si>
  <si>
    <t>法国维莱尔国际商学院硕士</t>
  </si>
  <si>
    <t>丰田集团山本电装公司</t>
  </si>
  <si>
    <t>青岛</t>
  </si>
  <si>
    <t>TWI/现场管理/班组长/6S管理/精益生产/TPM/TQM/质量管理/设备管理</t>
  </si>
  <si>
    <t>https://pan.baidu.com/s/1844ADSS_xofN0ToewTQneQ
提取码: f6nv</t>
  </si>
  <si>
    <t>徐毅</t>
  </si>
  <si>
    <t>中国企业商学院院长联合会</t>
  </si>
  <si>
    <t>狼性营销管理/电话销售/大客户销售/管理者职业化/狼性团队建设/管理实战技能</t>
  </si>
  <si>
    <t>http://www.iqiyi.com/w_19ruzgbmml.html</t>
  </si>
  <si>
    <t>陶建科</t>
  </si>
  <si>
    <t>富士康科技集团（深圳制造总部） （世界500强）</t>
  </si>
  <si>
    <t>PMC/TQM/班组长/精益生产/生产计划/质量管理/采购与供应链</t>
  </si>
  <si>
    <t xml:space="preserve">https://v.qq.com/x/page/h3236x7o1bd.html?sf=uri </t>
  </si>
  <si>
    <t>王振柱</t>
  </si>
  <si>
    <t>华融湘江银行-湘潭分行(中国银行业100强)
中国农业银行-衡阳分行 （世界500强）</t>
  </si>
  <si>
    <t>湘潭</t>
  </si>
  <si>
    <t>财富管理/资产配置/零售银行/私人银行/客户管理/产品营销/客户心理分析</t>
  </si>
  <si>
    <t>http://www.dianzikejian.com/content_469.html</t>
  </si>
  <si>
    <t>汤红</t>
  </si>
  <si>
    <t>农商银行总行（中国500强）
中国农业银行-天河支行（世界500强）</t>
  </si>
  <si>
    <t>金融经济师
风险管理师</t>
  </si>
  <si>
    <t>不良资产清收/风险管控与合规控制/员工合规管理/项目管理/职业道德素养</t>
  </si>
  <si>
    <t>https://v.youku.com/v_show/id_XNTgzNDAxMzM0NA==.html?spm=a2hbt.13141534.1_2.d_3&amp;scm=20140719.manual.114461.video_XNTgzNDAxMzM0NA==</t>
  </si>
  <si>
    <t>钟滔</t>
  </si>
  <si>
    <t>思维技术</t>
  </si>
  <si>
    <t>富士康科技集团（世界500强）</t>
  </si>
  <si>
    <t>英国博赞思维导图认证管理师证书
结构性思维讲师认证
绩效改进师初级</t>
  </si>
  <si>
    <t>创新思维/思维导图/机构化思维/系统思维/职场问题分析解决</t>
  </si>
  <si>
    <t>https://www.bilibili.com/video/av73799125/</t>
  </si>
  <si>
    <t>杨楠</t>
  </si>
  <si>
    <t>美国布鲁克斯大学MBA</t>
  </si>
  <si>
    <t>修正药业集团-修正大学（知名企业大学）</t>
  </si>
  <si>
    <t>高级培训师
高级心理咨询师
日产训（中国）MTP-TTT（6单元版）认证</t>
  </si>
  <si>
    <t>MTP/领导力/执行力/团队建设/团队管理/人际沟通/心理健康</t>
  </si>
  <si>
    <t>http://www.dianzikejian.com/content_751.html</t>
  </si>
  <si>
    <t>张轶</t>
  </si>
  <si>
    <t>中国平安保险（世界500强）
加拿大国际董事研究院</t>
  </si>
  <si>
    <t>私人银行家（CPB）
中国金融理财师（AFP）
国家高级理财规划师（CHFP）</t>
  </si>
  <si>
    <t>财富传承/宏观经济/沙龙营销/资产配置/高端客户管理//高端客户营销/理财销售心理学</t>
  </si>
  <si>
    <t>https://v.youku.com/v_show/id_XNDc3NDIyMjkwNA==.html</t>
  </si>
  <si>
    <t>何昉祎</t>
  </si>
  <si>
    <t xml:space="preserve">上海第一食品股份公司（上市公司）
复星集团（上市公司）
</t>
  </si>
  <si>
    <t>会计中级职称证书</t>
  </si>
  <si>
    <t>非财管理/全面预算/成本控制/管理会计/现金流/财务报表</t>
  </si>
  <si>
    <t xml:space="preserve">
https://v.youku.com/v_show/id_XNDEyMTk0MTkyMA==.html?x=&amp;sharefrom=android&amp;sharekey=6a826d6956a9a324e7c0c2aa1a87fb3d7</t>
  </si>
  <si>
    <t>王婻默</t>
  </si>
  <si>
    <t>中国人民大学硕士</t>
  </si>
  <si>
    <t>中国人民银行</t>
  </si>
  <si>
    <t>银行合规风险/信贷风险/柜面风险/账户管理/反洗钱</t>
  </si>
  <si>
    <t>孙玮志</t>
  </si>
  <si>
    <t>华南师范大学博士</t>
  </si>
  <si>
    <t>中国写作学会（国家一级学会）
中华博士后联合会
中国屈原学会理事</t>
  </si>
  <si>
    <t>中国古代文学副教授
广东医学院研究员</t>
  </si>
  <si>
    <t>书面沟通与行文/互联网+的创意与写作/公文写作/新闻写作/广告文案写作/舆情管理与媒体表达/金字塔原理与文字表达</t>
  </si>
  <si>
    <t>http://www.dianzikejian.com/content_2526.html</t>
  </si>
  <si>
    <t>李明仿</t>
  </si>
  <si>
    <t>美的集团（世界500强）
台湾神达集团（上市公司）</t>
  </si>
  <si>
    <t>英国博赞思维导图授权认证讲师
美国ACI国际沙盘授权认证讲师
南京大江讲堂金箔学院特聘客座教授
广东省顺德政府特聘专家团讲师</t>
  </si>
  <si>
    <t>现场管理/PMC/TCM/生产计划与物料控制/6S/精益生产/安全生产</t>
  </si>
  <si>
    <t>http://www.dianzikejian.com/content_2796.html</t>
  </si>
  <si>
    <t>李方</t>
  </si>
  <si>
    <t>重庆大学硕士</t>
  </si>
  <si>
    <t>重庆电信（通信）
西门子集团（德资）
上海潘博网络科技（互联网）</t>
  </si>
  <si>
    <t>高级客户服务管理师
重庆文理学院兼职教授</t>
  </si>
  <si>
    <t>客户关系管理/投诉处理/服务营销/电商客服营销/打造服务团队</t>
  </si>
  <si>
    <t>http://www.dianzikejian.com/content_6060.html</t>
  </si>
  <si>
    <t>杨素珍</t>
  </si>
  <si>
    <t>青岛利群集团股份有限公司（中国500强）
巴龙集团股份有限公司（房地产、服装）</t>
  </si>
  <si>
    <t>企业微课开发导师认证
企业人力资源管理人员
企业培训师</t>
  </si>
  <si>
    <t>TTT/课程设计/授课技巧/微课应用/演讲技巧/PPT</t>
  </si>
  <si>
    <t>http://www.dianzikejian.com/content_2297.html</t>
  </si>
  <si>
    <t>黄俊敏</t>
  </si>
  <si>
    <t>武汉大学MBA</t>
  </si>
  <si>
    <t>高德红外公司（上市）
上海剪刀石头布家居生活广场
汇源果汁集团</t>
  </si>
  <si>
    <t>美国AACTP国际注册培训师（ICT）
FTT引导式培训师认证导师
国家认证生涯规划师（CMT）</t>
  </si>
  <si>
    <t>TTT/课程开发/授课技巧/PPT/思维导图/创新思维/结构思维/职场表达</t>
  </si>
  <si>
    <t>https://v.youku.com/v_show/id_XNTE4MTg2MzU3Ng==.html</t>
  </si>
  <si>
    <t>李东</t>
  </si>
  <si>
    <t>中石化胜利培训学院（500强央企培训学院）</t>
  </si>
  <si>
    <t>高级企业培训师 
ATD美国人才发展协会认证讲师
日产训（中国）MTP-TTT（6单元版）认证</t>
  </si>
  <si>
    <t>管理心理学/培育激励下属/领导力/执行力/MTP/问题分析解决/沙盘模拟</t>
  </si>
  <si>
    <t>http://www.dianzikejian.com/content_4862.html</t>
  </si>
  <si>
    <t>邹海龙</t>
  </si>
  <si>
    <t>伊利集团（全球乳业50强、国企）
东芝-中国（外资日企）
友立资讯-中国（台湾首家上市的软件公司）</t>
  </si>
  <si>
    <t>国家级职业生涯规划师
DISC国际双证班认证讲师
AACTP国际职业培训师</t>
  </si>
  <si>
    <t>职业生涯规划/职业化素养/DISC性格分析/EI情感智能/结构性思维/演讲技巧</t>
  </si>
  <si>
    <t>http://www.dianzikejian.com/content_833.html</t>
  </si>
  <si>
    <t>董玉川</t>
  </si>
  <si>
    <t>中石油·川庆钻探（四川石油管理局）
OHASHI大桥化工
中山至亨化工集团</t>
  </si>
  <si>
    <t>高效能人士的七个习惯</t>
  </si>
  <si>
    <t>执行力/时间管理/目标管理/沟通管理/中基层管理/职业心态/沟通艺术</t>
  </si>
  <si>
    <t>https://v.qq.com/x/page/d32442qpp6j.html</t>
  </si>
  <si>
    <t>秦浩洋</t>
  </si>
  <si>
    <t>英国克兰菲尔德大学MBA</t>
  </si>
  <si>
    <t>北京邮电大学（互联网）
法国阿尔卡特（通信行业，生产制造业，互联网行业）
美国朗讯科技（通信行业，世界500强）</t>
  </si>
  <si>
    <t>《吾洛伊德的思考》版权认证讲师
《情境领导II》版权认证讲师</t>
  </si>
  <si>
    <t>领导力/执行力/高绩效团队建设/中层管理技能/高效沟通</t>
  </si>
  <si>
    <t>http://www.dianzikejian.com/content_3623.html</t>
  </si>
  <si>
    <t>李声华</t>
  </si>
  <si>
    <t>日立系统大学</t>
  </si>
  <si>
    <t>广东省企业培训研究会理事证书</t>
  </si>
  <si>
    <t>TTT/课程开发/授课技巧/微课开发/PPT/课程呈现/执行力/MTP/管理沟通</t>
  </si>
  <si>
    <t>http://www.dianzikejian.com/content_1511.html</t>
  </si>
  <si>
    <t>王生辉</t>
  </si>
  <si>
    <t>九鼎集团（上市）
用友集团  （上市）</t>
  </si>
  <si>
    <t>天津</t>
  </si>
  <si>
    <t>领导力/执行力/MTP/六道战略/商业模式/非人管理</t>
  </si>
  <si>
    <t>刘智刚</t>
  </si>
  <si>
    <t>中国建设银行
太平人寿总公司</t>
  </si>
  <si>
    <t>金融理财师（AFP）</t>
  </si>
  <si>
    <t>潍坊</t>
  </si>
  <si>
    <t>个金营销/网点营销/保险营销/客户关系管理/营销心理学/领导力/执行力</t>
  </si>
  <si>
    <t>http://www.dianzikejian.com/content_2465.html</t>
  </si>
  <si>
    <t>阎金岱</t>
  </si>
  <si>
    <t>天津市政府某单位
某国企集团</t>
  </si>
  <si>
    <t>国际注册管理咨询师
国际高级培训师</t>
  </si>
  <si>
    <t>MTP/执行力/会议管理/问题分析/团队建设/中高层管理/公文写作</t>
  </si>
  <si>
    <t xml:space="preserve">https://pan.baidu.com/s/12fN-7e9T__goO7mDg5zYoA?pwd=uhb2 
提取码: uhb2 </t>
  </si>
  <si>
    <t>何春芳</t>
  </si>
  <si>
    <t>电力/烟草/建筑</t>
  </si>
  <si>
    <t>国美电器(北京总部)
国美电器（吉林分公司）</t>
  </si>
  <si>
    <t>GCDF国际注册职业咨询师
CVCC高级礼仪培训师</t>
  </si>
  <si>
    <t>服务营销/服务标准/服务礼仪/沟通技巧/投诉处理/客户服务能力提升</t>
  </si>
  <si>
    <t>http://www.dianzikejian.com/content_1463.html</t>
  </si>
  <si>
    <t>肖珂</t>
  </si>
  <si>
    <t>天津航空有限责任公司</t>
  </si>
  <si>
    <t>国际高级礼仪培训师CISET
中国BTCT银行认证培训师
奢侈品鉴赏证书</t>
  </si>
  <si>
    <t>银行礼仪/商务礼仪/职业形象/接待礼仪/服务礼仪/航空礼仪/销售礼仪</t>
  </si>
  <si>
    <t>http://www.dianzikejian.com/content_2577.html</t>
  </si>
  <si>
    <t>倪莉</t>
  </si>
  <si>
    <t>澳门城市大学MBA</t>
  </si>
  <si>
    <t xml:space="preserve">Intertek天祥集团
深圳力鼎
SGS
</t>
  </si>
  <si>
    <t>国际注册沙盘模拟讲师
企业培训师</t>
  </si>
  <si>
    <t>网点管理/网点转型/投诉处理/厅堂营销/精细化管理/客户关系/精准客户营销</t>
  </si>
  <si>
    <t>https://v.youku.com/v_show/id_XNTE0MjYzODQyNA==.html?spm=a2h0c.8166622.PhoneSokuUgc_3.dtitle</t>
  </si>
  <si>
    <t>吴梓境</t>
  </si>
  <si>
    <t>北京大学博士后</t>
  </si>
  <si>
    <t>金亚资本（民企）
方正证券（国企）
国金基金（国企）</t>
  </si>
  <si>
    <t>证券从业资格证
基金从业资格证</t>
  </si>
  <si>
    <t>股权结构设计/并购重组/产品并购基金/公司融资路径/股权融资/私募基金</t>
  </si>
  <si>
    <t>http://www.dianzikejian.com/content_3003.html</t>
  </si>
  <si>
    <t>赵伟功</t>
  </si>
  <si>
    <t xml:space="preserve">丝宝集团
晟通科技集团
远大科技集团(远大空调)
</t>
  </si>
  <si>
    <t>国际版权课程《当责领导力®》认证讲师
日产训（中国）MTP-TTT（6单元版）认证
《领导者之剑》认证讲师</t>
  </si>
  <si>
    <t>领导力/执行力/MTP/团队建设/管理教练技术/高效沟通/员工培育激励</t>
  </si>
  <si>
    <t>http://www.dianzikejian.com/content_3846.html</t>
  </si>
  <si>
    <t>赵原</t>
  </si>
  <si>
    <t>云南大学硕士</t>
  </si>
  <si>
    <t>云南省发展改革委  （正厅级单位）
云南省招标采购局  
中国长城资产管理公司昆明办事处</t>
  </si>
  <si>
    <t>招标师职业水平证书
评标专家证
高级经济师证书</t>
  </si>
  <si>
    <t>招标文件编写/招投标实务/政府采购/招标风险/企业档案管理/法律法规/公文写作</t>
  </si>
  <si>
    <t>韩天成</t>
  </si>
  <si>
    <t xml:space="preserve">联合利华 客户经理（世界500强）
德兰通讯科技有限公司 
德国拜克环保科仪器 </t>
  </si>
  <si>
    <t>大客户销售/顾问式销售/PSS销售技巧/销售团队/销售业绩管控/项目型销售</t>
  </si>
  <si>
    <t xml:space="preserve">https://v.youku.com/v_show/id_XNDEzNjEyODQxMg==.html?spm=a2h0j.11185381.listitem_page1.5~A
</t>
  </si>
  <si>
    <t>彭志升</t>
  </si>
  <si>
    <t>金融风险评估师</t>
  </si>
  <si>
    <t>银行信贷/柜面风险/票据风险/信贷业务风险/合规风险/法律风控</t>
  </si>
  <si>
    <t>https://v.youku.com/v_show/id_XNDc3NTM1MjY2NA==.html?spm=a2h0c.8166622.PhoneSokuUgc_4.dtitle</t>
  </si>
  <si>
    <t>李悟</t>
  </si>
  <si>
    <t>中信银行股份有限公司（世界500强）
天虹股份（上市公司）</t>
  </si>
  <si>
    <t>银行微信营销/互联网转型/互联网思维/信用卡营销/新媒体营销/社群营销</t>
  </si>
  <si>
    <t>http://www.dianzikejian.com/content_3979.html</t>
  </si>
  <si>
    <t>李美鲜</t>
  </si>
  <si>
    <t xml:space="preserve">韩国prochina学院
阶梯国际教育集团
</t>
  </si>
  <si>
    <t xml:space="preserve"> DISC国际版权讲师/顾问                                                                                                    Persona领导力全球首批顾问/教练                                                                     日本产业训练协会（JITA）MTP授权认证讲师</t>
  </si>
  <si>
    <t>DISC行为风格与团队协作/管理心理学/教练式领导力/职场情绪与压力管理/职场幸福心理学</t>
  </si>
  <si>
    <t>http://www.dianzikejian.com/content_2750.html</t>
  </si>
  <si>
    <t>董海滨</t>
  </si>
  <si>
    <t>青岛大学硕士</t>
  </si>
  <si>
    <t xml:space="preserve">
海尔集团软件公司（世界500强）</t>
  </si>
  <si>
    <t>东北石油大学就业指导客座教授
青岛市工业互联网产业联盟特聘专家</t>
  </si>
  <si>
    <t>智能制造和自动化/智能工厂与数字化车间打造/工业互联网/人工智能/管理能力提升</t>
  </si>
  <si>
    <t>http://www.dianzikejian.com/content_4167.html</t>
  </si>
  <si>
    <t>戴辉平</t>
  </si>
  <si>
    <t>中国太平（世界500强）
中国奥园（三十强房企、上市房企编号HK3883）</t>
  </si>
  <si>
    <t>国家注册企业培训师
高级经验萃取师
人力资源管理师（二级）</t>
  </si>
  <si>
    <t>TTT/课程开发/授课技巧/微课开发/PPT/H5/经验萃取/公众演讲</t>
  </si>
  <si>
    <t>https://v.youku.com/v_show/id_XNTg0NTUyODg5Mg==.html</t>
  </si>
  <si>
    <t>萧湘</t>
  </si>
  <si>
    <t>大型国有银行某网点
大型国有银行分行</t>
  </si>
  <si>
    <t>国际高级职业培训师
RFP美国注册财务策划师</t>
  </si>
  <si>
    <t>娄底</t>
  </si>
  <si>
    <t>活动营销/客户经理电话营销技巧/资产配置/客户经理/外拓/服务营销/网点精准营销</t>
  </si>
  <si>
    <t>http://www.dianzikejian.com/content_5082.html</t>
  </si>
  <si>
    <t>熊伟</t>
  </si>
  <si>
    <t>北京理工大学—硕士</t>
  </si>
  <si>
    <t>正邦集团（中国500强）
江西蓝谷能源（新三板上市公司）
江西省水投工程建设集团</t>
  </si>
  <si>
    <t>结构性思维版权课认证讲师
英国博赞©思维导图认证讲师</t>
  </si>
  <si>
    <t>MTP/团队建设/跨部门沟通/创新思维/系统思维/结构思维/问题分析解决</t>
  </si>
  <si>
    <t>http://www.dianzikejian.com/content_8897.html</t>
  </si>
  <si>
    <t>朱磊</t>
  </si>
  <si>
    <t>东莞亚洲光学(世界500强合资企业)
凤凰光学股份（广东）有限公司</t>
  </si>
  <si>
    <t>PTT国际专业讲师
高级企业培训师
日产训（中国）MTP-TTT（6单元版）认证</t>
  </si>
  <si>
    <t>中山</t>
  </si>
  <si>
    <t>MTP/TTT/领导力/执行力/团队建设/人力资源</t>
  </si>
  <si>
    <t>http://www.dianzikejian.com/content_747.html</t>
  </si>
  <si>
    <t>任文建</t>
  </si>
  <si>
    <t>歌尔集团（上市公司）
阿里巴巴集团（世界500强）
蓝海集团</t>
  </si>
  <si>
    <t>国际版权课程《当责领导力®》首批认证讲师
日产训（中国）MTP-TTT（6单元版）认证
MCT教练技术认证教练导师</t>
  </si>
  <si>
    <t>MCT/MTP/教练领导力/沟通与激励/计划管理/团队建设/跨部门沟通/高效沟通</t>
  </si>
  <si>
    <t>https://v.youku.com/v_show/id_XMzYxMTg1Njk3Ng==.html?spm=a2h0c.8166622.PhoneSokuUgc_4.dtitle</t>
  </si>
  <si>
    <t>史振钧</t>
  </si>
  <si>
    <t>中国社会科学院博士在读</t>
  </si>
  <si>
    <t>中国移动（世界500强）
绿丹兰集团（港资 化妆品）
海南新大洲摩托车股份有限公司（上市）</t>
  </si>
  <si>
    <t>MTP-TTT（6单元）高级培训师</t>
  </si>
  <si>
    <t>领导力/执行力/决策力/团队打造/时间管理/系统思维</t>
  </si>
  <si>
    <t>http://www.dianzikejian.com/content_4807.html</t>
  </si>
  <si>
    <t>李真</t>
  </si>
  <si>
    <t>南方证券有限公司
证券时报
深圳中投汇金基金管理有限公司
政府光大集团（深圳）（国有）</t>
  </si>
  <si>
    <t>证监会首批持牌分析师
基金从业资格证</t>
  </si>
  <si>
    <t>宏观经济/资产证券/互联网创新/融资路径/十九大经济战略与金融创新分析</t>
  </si>
  <si>
    <t>https://v.youku.com/v_show/id_XMzcyNzAyMTcxNg==.html?x=&amp;sharefrom=android&amp;sharekey=3d7773caa49ed12507c3c035cc999c527</t>
  </si>
  <si>
    <t>刘强</t>
  </si>
  <si>
    <t>上海赫德医疗健康管理公司
中日远程诊断中心
阜新中心医院（三甲医院）</t>
  </si>
  <si>
    <t>医师资格证
国家心理咨询师资格证</t>
  </si>
  <si>
    <t>嘉兴</t>
  </si>
  <si>
    <t>医患关系处理/医疗纠纷处理/精英健康管理/医院质量管理</t>
  </si>
  <si>
    <t>https://v.youku.com/v_show/id_XNTE3NTA1ODE1Ng==.html?spm=a2h0c.8166622.PhoneSokuUgc_3.dscreenshot</t>
  </si>
  <si>
    <t>杨红</t>
  </si>
  <si>
    <t>注册国际高级培训师
注册国际高级课程设计师
日产训（中国）MTP-TTT（6单元版）认证</t>
  </si>
  <si>
    <t>合肥</t>
  </si>
  <si>
    <t>客户黄经理综合技能提升/烟草客户服务/营销技巧/稽查监管/卷烟打假/烟草市场取向</t>
  </si>
  <si>
    <t>朱军</t>
  </si>
  <si>
    <t>富士康科技集团（世界500强）
欧菲光科技集团（触摸屏龙头企业）
晟光科技股份公司</t>
  </si>
  <si>
    <t xml:space="preserve">TWI版权认证讲师
日产训（中国）MTP-TTT（6单元版）认证             </t>
  </si>
  <si>
    <t>TWI/班组长/主管/品质管理/5S/精益生产</t>
  </si>
  <si>
    <t xml:space="preserve">https://v.youku.com/v_show/id_XNDIyNzQxNzA1Mg==.html?spm=a2h0k.11417342.soresults.dposter朱军老师
</t>
  </si>
  <si>
    <t>谢晗苑</t>
  </si>
  <si>
    <t>深圳歌力思服饰股份有限公司
广东曼妮芬服装有限公司
深圳市富安娜家居用品股份有限公司</t>
  </si>
  <si>
    <t>销售法则/商品管理/订货技巧/业绩增长技巧/店铺管理</t>
  </si>
  <si>
    <t>https://v.youku.com/v_show/id_XMjk2MDAwNjc1Mg==.html</t>
  </si>
  <si>
    <t>李杨</t>
  </si>
  <si>
    <t>网点管理/网点负责人能力提升/主任团队目标管理/银行主管能力提升/银行员工职业心态</t>
  </si>
  <si>
    <t>https://pan.baidu.com/s/10vUtNQb7B-jXJWK-pM4jJw?pwd=hm0g 
提取码：hm0g</t>
  </si>
  <si>
    <t>李科</t>
  </si>
  <si>
    <t>重庆宇通客车
摩托罗拉（中国）</t>
  </si>
  <si>
    <t>质量管理体系审核员培训合格证书</t>
  </si>
  <si>
    <t>成本管理/精益生产/质量管理/生产计划/物料管理/班组长管理技能</t>
  </si>
  <si>
    <t>https://v.youku.com/v_show/id_XNTExNTA4NDA2OA==.html</t>
  </si>
  <si>
    <t>张世军</t>
  </si>
  <si>
    <t>IRON国际实业发展有限公司
海尔粤宝电子电器有限公深圳泰科
傲川科技集团公司</t>
  </si>
  <si>
    <t>CALFA国际行动学习促进师
思维导图博赞中心认证导师</t>
  </si>
  <si>
    <t>MTP/通用管理/激励授权/领导力/执行力/管理创新/班组长训练</t>
  </si>
  <si>
    <t>https://v.youku.com/v_show/id_XNTE4NDcxOTkwOA==.html</t>
  </si>
  <si>
    <t>刘俊文</t>
  </si>
  <si>
    <t>某知名咨询公司银行研究中心
深圳农商行</t>
  </si>
  <si>
    <t>注册心理管理师</t>
  </si>
  <si>
    <t>银行网点区域客户经营/网点营销管理/网点转型/营销技巧</t>
  </si>
  <si>
    <t>https://www.iqiyi.com/w_19rz77gicd.html</t>
  </si>
  <si>
    <t>孙艺庭</t>
  </si>
  <si>
    <t>民生银行
北京玖富咨询</t>
  </si>
  <si>
    <t>银行数字化转型/场景化创新营销/开门红/岗位转型职业化/服务创优标准解读/开放银行建设</t>
  </si>
  <si>
    <t xml:space="preserve">https://www.bilibili.com/video/BV1oK4y1U7Nt
</t>
  </si>
  <si>
    <t>张坤</t>
  </si>
  <si>
    <t>小鹏汽车
ALESCO株式会社（世界500强）
海尔集团（世界500强）</t>
  </si>
  <si>
    <t>ACI国际培训师授权导师
企业培训师二级</t>
  </si>
  <si>
    <t>TTT/演讲口才/结构性思维 /思维导图 /创新思维/课程开发/PPT</t>
  </si>
  <si>
    <t>http://www.dianzikejian.com/content_6303.html</t>
  </si>
  <si>
    <t>赵天明</t>
  </si>
  <si>
    <t>统一集团（台资：中国500强）
广东省人力资源协会
广东省经济开发区政府性组织</t>
  </si>
  <si>
    <t>DDI认证讲师
一、二级劳动关系协调员</t>
  </si>
  <si>
    <t>非人管理/人力资源/招聘面试/绩效管理/薪酬管理/职业规划</t>
  </si>
  <si>
    <t>https://pan.baidu.com/s/1oDealeIAWecU1g5WkyYLFQ?pwd=2023</t>
  </si>
  <si>
    <t>赵超</t>
  </si>
  <si>
    <t>沙盘模拟</t>
  </si>
  <si>
    <t>中国人民大学硕士在读</t>
  </si>
  <si>
    <t>北京众创亿图书有限公司
石油在线（中国）公司 
北京乐亿科技有限公司</t>
  </si>
  <si>
    <t>志愿服务培训师
志愿服务组织管理咨询师
中美合作社会工作教育高级培训师</t>
  </si>
  <si>
    <t>沙盘模拟/领导力/执行力/财富管理/企业经营</t>
  </si>
  <si>
    <t>https://v.youku.com/v_show/id_XNTEwOTE3MDE4MA==.html?spm=a2hbt.13141534.app.5~5!2~5!2~5~5~5!2~5~5!2~5!2~5!2~5~5~A</t>
  </si>
  <si>
    <t>张振远</t>
  </si>
  <si>
    <t>香港大学/四川大学硕士</t>
  </si>
  <si>
    <t xml:space="preserve">成都农商银行总行
中邮保险股份有限公司(世界500强）
</t>
  </si>
  <si>
    <t>CICE中国高级寿险管理师</t>
  </si>
  <si>
    <t>成都</t>
  </si>
  <si>
    <t>TTT/课程开发/授课技巧/微课开发/经验萃取/课程呈现/PPT</t>
  </si>
  <si>
    <t>https://m.youku.com/v_show/id_XNDE3NjYxMjI3Mg==.html?pgcpgcid=UNTg1ODQ5Mjg0OA%3D%3D&amp;sharekey=7da3a9920b066f4bd3d6a42a9024d1652</t>
  </si>
  <si>
    <t>杨俊</t>
  </si>
  <si>
    <t>珠海</t>
  </si>
  <si>
    <t>心态激励/思维训练/沟通协作/执行力/岗位经验萃取</t>
  </si>
  <si>
    <t xml:space="preserve">https://v.youku.com/v_show/id_XNDI4NTUxMzU3Ng==.html?spm=a2h0k.11417342.soresults.dtitle
</t>
  </si>
  <si>
    <t>吴鹏德</t>
  </si>
  <si>
    <t>国美电器（世界500强）
信达汽车（汽车背景）</t>
  </si>
  <si>
    <t>理财规划师专业能力资格证书
企业培训专业能力合格证书</t>
  </si>
  <si>
    <t>顾问式销售/营销引流/电话营销/价格谈判/投诉处理</t>
  </si>
  <si>
    <t>http://www.dianzikejian.com/content_1096.html</t>
  </si>
  <si>
    <t>周黎辉</t>
  </si>
  <si>
    <t>顶新集团（康师傅）</t>
  </si>
  <si>
    <t>MTP/角色认知/高效沟通/领导力/执行力/授权激励/打造高效团队</t>
  </si>
  <si>
    <t>https://v.youku.com/v_show/id_XNTEyOTI1ODkyNA==.html</t>
  </si>
  <si>
    <t>曾秋香</t>
  </si>
  <si>
    <t>中国人寿保险河南分公司 （世界500强）</t>
  </si>
  <si>
    <t>《岗位经验内化项目》版权课程联合研发导师
当责领导力认证
行动学习证书</t>
  </si>
  <si>
    <t>行动学习/高效沟通/三维沟通/情绪管理/团队管理/员工管理</t>
  </si>
  <si>
    <t xml:space="preserve">https://www.iqiyi.com/v_1iopctv63sg.html
</t>
  </si>
  <si>
    <t>杨阳</t>
  </si>
  <si>
    <t>厦门大学硕士</t>
  </si>
  <si>
    <t>某500强国有银行
某国有银行某市分行公司</t>
  </si>
  <si>
    <t>注册国际高级职业培训师（CISPL）
金融理财师（AFP）</t>
  </si>
  <si>
    <t>银行管理/对公营销/个金营销/精准营销/风险防范</t>
  </si>
  <si>
    <t>李桂仙</t>
  </si>
  <si>
    <t>深圳爱施德（上市）</t>
  </si>
  <si>
    <t>高级服务效能管理师
服务设计人才（一级）</t>
  </si>
  <si>
    <t>开门红/营销技能/投诉处理/银行服务/厅堂营销</t>
  </si>
  <si>
    <t>https://v.youku.com/v_show/id_XNTE2MDczOTYwOA==.html?spm=a2h0c.8166622.PhoneSokuUgc_3.dtitle</t>
  </si>
  <si>
    <t>王贵友</t>
  </si>
  <si>
    <t>深圳黎明网络教育中心
北大青鸟广州区庄培训中心</t>
  </si>
  <si>
    <t>(MCT)微软认证讲师</t>
  </si>
  <si>
    <t>Excel/Word/PPT/Access</t>
  </si>
  <si>
    <t>https://v.qq.com/x/page/v3123ojzkfu.html?pcsharecode=uas2NYpU&amp;sf=uri</t>
  </si>
  <si>
    <t>王弘力</t>
  </si>
  <si>
    <t>比亚迪汽车集团（世界500强）</t>
  </si>
  <si>
    <t>人力资源管理师证（三级、二级、一级）
企业培训师</t>
  </si>
  <si>
    <t>人力资源/薪酬绩效/非人管理/成本管控</t>
  </si>
  <si>
    <t>http://www.dianzikejian.com/content_6758.html</t>
  </si>
  <si>
    <t>万里</t>
  </si>
  <si>
    <t>广发银行分行
北银消费金融公司
深圳前海大数信息服务有限公司</t>
  </si>
  <si>
    <t>长沙</t>
  </si>
  <si>
    <t>银行转型/互联网金融/信贷风控/小额个人信贷/风险管控</t>
  </si>
  <si>
    <t>张世民</t>
  </si>
  <si>
    <t>共享雨伞“JJ伞”                                                           移动医疗平台“医号馆”                                               深圳乐多分网络科技有限公司</t>
  </si>
  <si>
    <t>营销师二级</t>
  </si>
  <si>
    <t>互联网+大数据开发/互联网转型/大数据分析/通用管理/高效沟通/领导力/MTP</t>
  </si>
  <si>
    <t>https://pan.baidu.com/s/1zQ6TNdEAVqK9Au77FbyxMQ 
提取码：123a</t>
  </si>
  <si>
    <t>郭宝健</t>
  </si>
  <si>
    <t>红牛集团（500强世界功能饮料NO.1）
香江集团（中国100强）
珠江啤酒集团（中国轻工业100强）</t>
  </si>
  <si>
    <t>广东工业大学职业导师
UGC微课设计与开发导师
CTMC认证案例撰写师/引导师</t>
  </si>
  <si>
    <t>TTT/课程开发/授课技巧/商务演讲/思维导图/PPT</t>
  </si>
  <si>
    <t>http://www.dianzikejian.com/content_3445.html</t>
  </si>
  <si>
    <t>柳娟</t>
  </si>
  <si>
    <t>联想集团（世界500强）</t>
  </si>
  <si>
    <t>国家认证高级礼仪培训师（高级）
国家认证青少年成长指导师（中级）
家庭教育探索与实践课题组研究员</t>
  </si>
  <si>
    <t>服务礼仪/销售礼仪/商务礼仪/职业素养/服务营销/跨部门沟通</t>
  </si>
  <si>
    <t>http://www.dianzikejian.com/content_3465.html</t>
  </si>
  <si>
    <t>肖广</t>
  </si>
  <si>
    <t xml:space="preserve">中南创发集团
捷和电机集团
</t>
  </si>
  <si>
    <t>PPT职业培训师证书
高级体验式培训师证书
企业管理培训师证书</t>
  </si>
  <si>
    <t>开门红/零售银行/情景营销/厅堂营销</t>
  </si>
  <si>
    <t>https://v.youku.com/v_show/id_XNDAwMTM2MzgyNA==.html</t>
  </si>
  <si>
    <t>张城玮</t>
  </si>
  <si>
    <t>中国科技大学MBA</t>
  </si>
  <si>
    <t>中正行地产投资股份有限公司
鹿克家公寓（Luck cc）运营集团
湖南联绅机电工程有限公司</t>
  </si>
  <si>
    <t>执行力/领导力/MTP/团队管理/目标管理/跨部门沟通/时间管理</t>
  </si>
  <si>
    <t>https://v.youku.com/v_show/id_XNDA3MjQ5NTMwMA==.html?spm=a2hbt.13141534.app.5~5!2~5!2~5~5~5!2~5~5!2~5!2~5!2~5~5!8~A</t>
  </si>
  <si>
    <t>张庆均</t>
  </si>
  <si>
    <t>广丰
奇瑞
合创4S店</t>
  </si>
  <si>
    <t>国家心理咨询高级
国家市场营销高级</t>
  </si>
  <si>
    <t>销售谈判技巧/消费心理分析/销售团队管理/商务谈判</t>
  </si>
  <si>
    <t>https://www.iqiyi.com/v_uw6w2o9rwo.html</t>
  </si>
  <si>
    <t>查玉红</t>
  </si>
  <si>
    <t>雅莹集团股份有限公司（中国时尚高端女装品牌）
达摩网络（杭州互联网公司）</t>
  </si>
  <si>
    <t>美国AACTP认证培训师
美国AACTP认证促动师</t>
  </si>
  <si>
    <t>会员运营精准营销/销售技能/门店标准化经营/店长能力提升</t>
  </si>
  <si>
    <t>https://v.youku.com/v_show/id_XNTg2OTA3NDcwMA==.html</t>
  </si>
  <si>
    <t>王潇</t>
  </si>
  <si>
    <t xml:space="preserve">某外资公司
某大型商业银行
某大型商业银行
</t>
  </si>
  <si>
    <t xml:space="preserve">金融理财师AFP持证人
国际行动学习促动师
国家二级理财规划师
</t>
  </si>
  <si>
    <t>厅堂营销/营销能力提升/网点管理/银行精细化管理/开门红/标杆网点/员工管理</t>
  </si>
  <si>
    <t>https://www.iqiyi.com/v_nkqp69vxnc.html</t>
  </si>
  <si>
    <t>于沣然</t>
  </si>
  <si>
    <t>爱丽丝集团（日资）                                 复旦联合基因青岛公司</t>
  </si>
  <si>
    <t>（AACTP)全球首家专注培训师
《4维培训体验设计》认证导师
《创新引导师》认证导师</t>
  </si>
  <si>
    <t>TTT/授课技巧/课程开发/演讲表达/高效沟通/PPT</t>
  </si>
  <si>
    <t>http://www.dianzikejian.com/content_9340.html</t>
  </si>
  <si>
    <t>魏俊妮</t>
  </si>
  <si>
    <t>广东碧桂园集团（世界500强）
深圳宝鹰建设集团（上市公司）
哥弟时尚集团</t>
  </si>
  <si>
    <t>国家一级人力资源管理师
美国AACTP培训协会认证培训师
WIAC（国际行动教练协会）认证讲师</t>
  </si>
  <si>
    <t>全面绩效管理（自创绩效管理金三角模型）、招聘与面试、用工风险控制、职场沟通神器-报联商……</t>
  </si>
  <si>
    <t>http://www.dianzikejian.com/content_1510.html</t>
  </si>
  <si>
    <t>周让</t>
  </si>
  <si>
    <t>香港亚洲商学院MBA</t>
  </si>
  <si>
    <t>前海大摩投资公司
飞利浦汽车照明湖北有限公司（世界500强）</t>
  </si>
  <si>
    <t>PTT课程开发与课程设计（中级）</t>
  </si>
  <si>
    <t>国学应用/道德经/阳明心学/曾国藩用人识人</t>
  </si>
  <si>
    <t>http://www.dianzikejian.com/content_4357.html</t>
  </si>
  <si>
    <t>许延颖</t>
  </si>
  <si>
    <t>中国海洋大学EMBA</t>
  </si>
  <si>
    <t>中石化胜利油田（世界500强）</t>
  </si>
  <si>
    <t xml:space="preserve">国家二级心理咨询师
美国PDP企业管理谘商师
IPTA国际职业注册培训师
</t>
  </si>
  <si>
    <t>领导力/执行力/通用管理/心理管理实战/情绪管理/打造高绩效团队/高效管理沟通</t>
  </si>
  <si>
    <t xml:space="preserve">https://v.qq.com/x/page/k05154i3vhn.html
</t>
  </si>
  <si>
    <t>邢立爽</t>
  </si>
  <si>
    <t>中国移动通信集团有限公司（世界500强）
广州岭南集团控股股份有限公司（上市）</t>
  </si>
  <si>
    <t>ICA国际注册高级企业培训师
AACTP国际注册行动学习促动师
英国博赞思维导图国际认证管理师</t>
  </si>
  <si>
    <t>TTT//课程开发/授课技巧/课程呈现/公众演说/创新思维/团队建设/引导式管理</t>
  </si>
  <si>
    <t>https://v.youku.com/v_show/id_XNDQyMTQ2NTI3Mg==.html?spm=a2hbt.13141534.app.5~5!2~5!2~5~5~5!2~5~5!2~5!2~5!2~5~5~A</t>
  </si>
  <si>
    <t>林一斌</t>
  </si>
  <si>
    <t>美国索菲亚大学硕士</t>
  </si>
  <si>
    <t xml:space="preserve">福建省亚太鹏盛税务师事务所（国内前十） </t>
  </si>
  <si>
    <t>美国注册管理会计师
理财规划师（二级）</t>
  </si>
  <si>
    <t>财务管理/非财管理/成本分析/财务报表/个税风险规避</t>
  </si>
  <si>
    <t>http://www.dianzikejian.com/content_3807.html</t>
  </si>
  <si>
    <t>丁兴华</t>
  </si>
  <si>
    <t>中国社会科学院研究生院博士</t>
  </si>
  <si>
    <t>台湾汽电集团（上市、电力公司）
中时媒体集团 （外企）
河北凯悦地产集团 （民企）</t>
  </si>
  <si>
    <t>宏观经济/战略规划/危机/舆情管理/管理沟通/领导力</t>
  </si>
  <si>
    <t>http://www.dianzikejian.com/content_2549.html</t>
  </si>
  <si>
    <t>李彦</t>
  </si>
  <si>
    <t>南京师范大学硕士</t>
  </si>
  <si>
    <t>阿里巴巴乡村电商学院</t>
  </si>
  <si>
    <t>SYB职业培训证书
中国电子商务注册职业经理
中国电子商务职业经理人任职培训师</t>
  </si>
  <si>
    <t>新媒体运营（微信、视频号、抖音等）/短视频和直播带货/社群和私域流量运营</t>
  </si>
  <si>
    <t>https://v.qq.com/x/page/u311366rsz0.html</t>
  </si>
  <si>
    <t>李艳萍</t>
  </si>
  <si>
    <t>网格化精准营销/银行销售/客户分层管理/营销活动策划</t>
  </si>
  <si>
    <t>https://v.youku.com/v_show/id_XNTg3NTIzNTg0OA==.html</t>
  </si>
  <si>
    <t>张尚</t>
  </si>
  <si>
    <t>东华大学硕士
加拿大卡尔顿大学硕士</t>
  </si>
  <si>
    <t>QSMC广达上海制造城（世界500强）
SANY 三一重工（世界500强）</t>
  </si>
  <si>
    <t>NLP执行师认证
国际注册职业培训师证书
五维教练领导力版权认证</t>
  </si>
  <si>
    <t>MTP/领导力/管理心理学/组织行为学/教练辅导/沟通激励/情绪调控</t>
  </si>
  <si>
    <t>http://www.dianzikejian.com/content_4226.html</t>
  </si>
  <si>
    <t>吴军</t>
  </si>
  <si>
    <t>天津大学硕士</t>
  </si>
  <si>
    <t xml:space="preserve">原化工部第四设计院（央企） </t>
  </si>
  <si>
    <t>高级工程师
教育部CAEA高级企业培训师
美国培训认证协会（AACTP）注册培训师</t>
  </si>
  <si>
    <t>演讲表达/TTT/高效沟通/工作汇报/结构性思维/公文写作/创新思维</t>
  </si>
  <si>
    <t>http://www.dianzikejian.com/content_1743.html</t>
  </si>
  <si>
    <t>葛虹</t>
  </si>
  <si>
    <t>中信海直（上市）
中国一汽四环企业总公司（国企）</t>
  </si>
  <si>
    <t>一级人力资源
4D系统导师
日产训MTP认证</t>
  </si>
  <si>
    <t>中层管理技能/领导力/高效团队建设/管理沟通/结构化思维/时间管理</t>
  </si>
  <si>
    <t>http://www.dianzikejian.com/content_2395.html</t>
  </si>
  <si>
    <t>邹延渤</t>
  </si>
  <si>
    <t>太平人寿北京分公司海淀支公司（世界500强）
中国太平洋保险股份有限公司大连分公司</t>
  </si>
  <si>
    <t>注册国际高级职业培训师（CISPL）
中国工商联高级理财规划师</t>
  </si>
  <si>
    <t>保险理财风险配置/保险产品精准销售/财富管理式营销/开门红/精准营销</t>
  </si>
  <si>
    <t>http://www.dianzikejian.com/content_1014.html</t>
  </si>
  <si>
    <t>彭晓辉</t>
  </si>
  <si>
    <t>富士康科技集团（世界500强）
乔丹体育股份有限公司（鞋服）</t>
  </si>
  <si>
    <t>国际注册ACI沙盘讲师
国际注册高级人力资源专家
国家高级企业人力资源管理师</t>
  </si>
  <si>
    <t>短视频账号运营/短视频制作/新闻拍摄报道/宣传能力提升/微课制作等</t>
  </si>
  <si>
    <t>http://www.dianzikejian.com/content_2953.html</t>
  </si>
  <si>
    <t>李玮东</t>
  </si>
  <si>
    <t>西安交通大学硕士</t>
  </si>
  <si>
    <t>GAAC国风广告 (国内4A)
灵思营销（国内4A）
电通安吉斯（世界500强）</t>
  </si>
  <si>
    <t>心理二级咨询师
TWI-MTP（日产训中国）高级资格培训师                                                                                                    五维教练领导力版权认证</t>
  </si>
  <si>
    <t>数字化营销、新媒体营销、品牌营销战略、商业模式创新</t>
  </si>
  <si>
    <t>http://www.dianzikejian.com/content_4036.html</t>
  </si>
  <si>
    <t>刘影</t>
  </si>
  <si>
    <t>香港科技大学硕士</t>
  </si>
  <si>
    <t>广东科龙电器股份有限公司（上市）
三星（中国）投资有限公司（世界500强）
米其林（中国）投资有限公司	（世界500强）</t>
  </si>
  <si>
    <t>商业营销管理/大客户销售/客户决策/价格策略……</t>
  </si>
  <si>
    <t>https://v.youku.com/v_show/id_XNTg3ODgyOTg0OA==.html?spm=a2hbt.13141534.1_2.d_0&amp;scm=20140719.manual.114461.video_XNTg3ODgyOTg0OA==</t>
  </si>
  <si>
    <t>李培翔</t>
  </si>
  <si>
    <t>华然装饰集团（安徽）</t>
  </si>
  <si>
    <t>AACTP国际注册培训师
AACTP国际注册促动师</t>
  </si>
  <si>
    <t>执行力/思考力/创新力/解决力/结构性思维/金字塔原理</t>
  </si>
  <si>
    <t>http://www.dianzikejian.com/list_0.html?keyword=%E6%9D%8E%E5%9F%B9%E7%BF%94</t>
  </si>
  <si>
    <t>张秋民</t>
  </si>
  <si>
    <t>北京交通大学硕士研究生</t>
  </si>
  <si>
    <t>深圳水务集团（国企）</t>
  </si>
  <si>
    <t>国家高级企业培训师
北京交通大学MBA
国家高级企业人力资源管理师</t>
  </si>
  <si>
    <t>表达与呈现/公文写作/新闻写作/课程设计与开发</t>
  </si>
  <si>
    <t>https://www.iqiyi.com/w_19s3e0zfp5.html</t>
  </si>
  <si>
    <t>周建华</t>
  </si>
  <si>
    <t xml:space="preserve">合肥工业大学MBA </t>
  </si>
  <si>
    <t xml:space="preserve">
美国园林机械有限公司（世界500强）
苏州天孚光通信股份有限公司（上市）</t>
  </si>
  <si>
    <t>日产训（中国）MTP-TTT（6单元版）认证      
摩托罗拉6sigma黑带大师</t>
  </si>
  <si>
    <t>领导力/沟通管理/中高层干部能力提升/项目管理</t>
  </si>
  <si>
    <t xml:space="preserve">https://v.youku.com/v_show/id_XNTE3NTc2NTcwMA==.html
</t>
  </si>
  <si>
    <t>黄梓博</t>
  </si>
  <si>
    <t>解放军原第二炮兵某部</t>
  </si>
  <si>
    <t>国际版权课程《当责领导力®》认证
TWI-MTP（日产训中国）高级资格培训师
红色情境模拟沙盘《党业融合》认证</t>
  </si>
  <si>
    <t>党建与工作深度融合/党建实操实践/高效团队建设与管理/领导执行力</t>
  </si>
  <si>
    <t>https://v.youku.com/v_show/id_XNTg0NjIzMDEzNg==.html</t>
  </si>
  <si>
    <t>孙爱霞</t>
  </si>
  <si>
    <t>河北师范大学硕士</t>
  </si>
  <si>
    <t>高校马克思主义学院</t>
  </si>
  <si>
    <t>副教授</t>
  </si>
  <si>
    <t>习近平新思想/党史党建党务/形势任务政策/国企党建</t>
  </si>
  <si>
    <t>https://article.xuexi.cn/articles/index.html?art_id=16865877130018744557&amp;item_id=16865877130018744557&amp;study_style_id=video_default&amp;pid=&amp;ptype=-1&amp;source=share&amp;share_to=wx_single&amp;from=groupmessage</t>
  </si>
  <si>
    <t>李乾</t>
  </si>
  <si>
    <t>浙江大学MBA</t>
  </si>
  <si>
    <t>波司登集团（500强）
苏泊尔集团（500强）
台湾顶新国际集团（500强）</t>
  </si>
  <si>
    <t>美国ACI国际注册高级职业培训师
AACTP行动学习促动师                                                                           日本产业训练协会（JITA）MTP认证讲师</t>
  </si>
  <si>
    <t>领导力/执行力/人才培养/企业大学/通用管理/MTP/跨部门沟通</t>
  </si>
  <si>
    <t>http://www.dianzikejian.com/content_5107.html</t>
  </si>
  <si>
    <t>王可妮</t>
  </si>
  <si>
    <t>某股份制银行（世界500强）</t>
  </si>
  <si>
    <t>AFP金融理财师
CFA特许金融分析师
CFP国际金融理财师</t>
  </si>
  <si>
    <t>反洗钱/风险管理/柜面风险/风险识别与控制/银行员工合规管理</t>
  </si>
  <si>
    <t xml:space="preserve">
https://tv.sohu.com/v/dXMvMzM1MjQ0Njg2LzEwNzM2MzgwNi5zaHRtbA==.html?fromvsogou=1</t>
  </si>
  <si>
    <t>刘晓燕</t>
  </si>
  <si>
    <t>西北师范大学硕士</t>
  </si>
  <si>
    <t>兰州某高校
甘肃省白银市民政局
兰州某大型房地产开发公司</t>
  </si>
  <si>
    <t>国际注册人才管理师讲师
中国职业教育和职业培训协会（PAT）认证
美国认证协会注册高级国际礼仪培训师（CISET）</t>
  </si>
  <si>
    <t>兰州</t>
  </si>
  <si>
    <t>职业素养/情绪压力管理/商务礼仪/政务礼仪/接待礼仪/沟通技巧/服务提升/投诉处理</t>
  </si>
  <si>
    <t>https://v.youku.com/v_show/id_XNTgwMjY0MTUwNA==.html</t>
  </si>
  <si>
    <t>栾光宇</t>
  </si>
  <si>
    <t>中国海王星辰 总部（上市）</t>
  </si>
  <si>
    <t>人力资源管理师</t>
  </si>
  <si>
    <t>企业人才管理/胜任力建模及人才梯队建设/人才测评</t>
  </si>
  <si>
    <t>邱明</t>
  </si>
  <si>
    <t>中国工商银行（世界500强）</t>
  </si>
  <si>
    <t>高级人才沙盘讲师
AFP金融理财师</t>
  </si>
  <si>
    <t>赣州</t>
  </si>
  <si>
    <t>行外吸金/理财营销/阵地营销/精准营销/存量客户</t>
  </si>
  <si>
    <t>http://www.dianzikejian.com/content_9336.html</t>
  </si>
  <si>
    <t>李竟成</t>
  </si>
  <si>
    <t>中国平安保险（世界500强）</t>
  </si>
  <si>
    <t>团队发展/财富管理/保险（含银行）/产说会</t>
  </si>
  <si>
    <t>马骏</t>
  </si>
  <si>
    <t>包商银行股份有限公司（北京总行）</t>
  </si>
  <si>
    <t>美国认证协会ACI注册国际高级职业讲师</t>
  </si>
  <si>
    <t>信用卡营销/活动营销策划/电话营销/营销团队管理</t>
  </si>
  <si>
    <t>https://pan.baidu.com/s/1u1eazKWgGzmnmkvw_QWVQg 密码: foso</t>
  </si>
  <si>
    <t>罗嘉颖</t>
  </si>
  <si>
    <t>阿里巴巴（世界500强）
海信电器（上市）</t>
  </si>
  <si>
    <t>阿里巴巴管理/阿里三板斧/电商运营/跨境电商/高绩效团队</t>
  </si>
  <si>
    <t>http://www.dianzikejian.com/content_3912.html</t>
  </si>
  <si>
    <t>王建华</t>
  </si>
  <si>
    <t>标致雪铁龙法方管理总部（世界500强）
施耐德电气（世界500强） 
法国英瑞杰汽车系统（外资）</t>
  </si>
  <si>
    <t>AACTP认证
日产训（中国）MTP-TTT（6单元版）认证                                           OPQ领导力认证</t>
  </si>
  <si>
    <t>人才梯队建设/人才盘点/HRB/人才招募与测评（胜任力模型的建立）/绩效管理/非人</t>
  </si>
  <si>
    <t>https://v.youku.com/v_show/id_XNDMxMTgzNzEwMA==.html?spm=a2h3j.8428770.3416059.1</t>
  </si>
  <si>
    <t>田乐明</t>
  </si>
  <si>
    <t>奥康集团（上市）
福建柒牌集团（中国500强）</t>
  </si>
  <si>
    <t>领导式管理认证</t>
  </si>
  <si>
    <t>领导式管理/管理者技能提升/高效能团队管理//授权与激励/高效沟通与跨部门协作/管理者辅导能力提升</t>
  </si>
  <si>
    <t>http://www.dianzikejian.com/content_3287.html</t>
  </si>
  <si>
    <t>张蕾</t>
  </si>
  <si>
    <t>华为（世界500强）
顺丰（上市）
TCL（上市）</t>
  </si>
  <si>
    <t>领导力/执行力/综合管理/管理沟通/高效团队建设/职场力提升/向华为学习</t>
  </si>
  <si>
    <t>https://tv.sohu.com/v/dXMvMzM0OTIwMzU2LzE3OTc4Mzc2Mi5zaHRtbA==.html</t>
  </si>
  <si>
    <t>尹航</t>
  </si>
  <si>
    <t>中国银泰投资有限公司（上市）
北京辰石嘉业信息技术有限公司
环球恒通（北京）科技有限公司</t>
  </si>
  <si>
    <t>思科认证网络工程高级工程师  
微软认证系统工程师</t>
  </si>
  <si>
    <t>Excel/PPT/Word</t>
  </si>
  <si>
    <t>苏黎</t>
  </si>
  <si>
    <t>招商银行（杭州分行）（世界500强）
招商信诺人寿保险有限公司（浙江分公司）</t>
  </si>
  <si>
    <t>AFP国际理财师</t>
  </si>
  <si>
    <t>银行网点零售转型/聚焦营销/精准营销/客户开发和维护/理财经理核心技能训练/数据库营销</t>
  </si>
  <si>
    <t>http://www.dianzikejian.com/content_1409.html</t>
  </si>
  <si>
    <t>张濛</t>
  </si>
  <si>
    <t>《城事》杂志社</t>
  </si>
  <si>
    <t>美国PD情绪管理认证讲师
中国国家认证高级茶艺师
中国国家认证高级礼仪讲师</t>
  </si>
  <si>
    <t>商务礼仪/医护礼仪/大堂经理服务礼仪/销售礼仪</t>
  </si>
  <si>
    <t>https://www.iqiyi.com/v_19rxrftno0.html?spm=a2h0c.8166622.PhoneSokuUgc_3.dscreenshot</t>
  </si>
  <si>
    <t>温茗</t>
  </si>
  <si>
    <t>香港亚洲商学院硕士</t>
  </si>
  <si>
    <t>深圳市前海高翔基金管理有限公司
深圳市前海首润投资管理有限公司
广东省政府质量奖评审专家</t>
  </si>
  <si>
    <t>ICF国际教练联盟注册ACC级别教练
国际注册SNLP国际执行师
美国(AITA)认证PTT国际高级职业培训师</t>
  </si>
  <si>
    <t>顶层设计/战略规划/商业模式设计/股权设计/资本运作/商业计划书/投融资顾问/营销业绩提升总顾问/总裁教练</t>
  </si>
  <si>
    <t>https://ksb.91renrenshi.com/?agentid=3298&amp;shopid=198&amp;promoter=3298&amp;staffid=3298&amp;origin=column_link&amp;sourceid=3298#/pages/live/course/course?columnid=4877</t>
  </si>
  <si>
    <t>何峰</t>
  </si>
  <si>
    <t>北京工商大学MBA</t>
  </si>
  <si>
    <t>汉商集团（上市）
三胞集团（中国民营企业500强)</t>
  </si>
  <si>
    <t>日产训MTP认证
IPTA TTT国际职业培训师
五维教练领导力认证</t>
  </si>
  <si>
    <t>职业素养/职业心态/压力管理/目标管理/职场沟通/管理技能</t>
  </si>
  <si>
    <t>http://www.dianzikejian.com/content_1015.html</t>
  </si>
  <si>
    <t>王子墨</t>
  </si>
  <si>
    <t>东北油泵厂 （国企）</t>
  </si>
  <si>
    <t>税务师
注册税务师
经济师</t>
  </si>
  <si>
    <t>财务战略规划/全面预算/内控体系梳理及搭建/企业IPO项目/财务转型升级/风险控制/税收筹划/财务组织建设</t>
  </si>
  <si>
    <t xml:space="preserve">https://m.weibo.cn/status/4636711168770373?wm=3333_2001&amp;from=10B5093010&amp;sourcetype=weixin
</t>
  </si>
  <si>
    <t>谭宏川</t>
  </si>
  <si>
    <t>南京大学硕士</t>
  </si>
  <si>
    <t>华为技术有限公司（世界500强） 
烽火集团 （世界500强）</t>
  </si>
  <si>
    <t>营销规划©PLT-认证
美国SPI解决方案销售认证
日产训MTP©认证</t>
  </si>
  <si>
    <t>客户销售技能/销售项目管理/客户关系/商务谈判/客户服务/客户沟通</t>
  </si>
  <si>
    <t>https://v.youku.com/v_show/id_XNTEzMTAzMzUwMA==.html?spm=a2hcb.profile.app.5~5!2~5~5!3~5!2~5~5~A</t>
  </si>
  <si>
    <t>付源泉</t>
  </si>
  <si>
    <t>同济大学硕士研究生</t>
  </si>
  <si>
    <t>正泰集团（上市）
塔达希时装（美国五大晚礼服品牌）
雅茗天地集团（台资上市）</t>
  </si>
  <si>
    <t>经济师
人力资源管理师</t>
  </si>
  <si>
    <t>绩效薪酬体系/招聘甄选/人才培养/非人力资源的人力资源管理</t>
  </si>
  <si>
    <t xml:space="preserve">https://v.youku.com/v_show/id_XNDAxMzU1NTgwNA==.html?spm=a2h0k.11417342.soresults.dtitle
</t>
  </si>
  <si>
    <t>粟文杰</t>
  </si>
  <si>
    <t xml:space="preserve">
第一军医大学硕士
第三军医大学硕士</t>
  </si>
  <si>
    <t xml:space="preserve">瑞士诺华有限公司（世界500强）
美国默沙东有限公司 （世界500强）
三九医药（上市）有限公司
美国辉瑞有限公司（世界500强）
</t>
  </si>
  <si>
    <t>国际行动学习促动师
国际教练联盟认证专业级PCC教练
卓越领导力沙盘认证讲师</t>
  </si>
  <si>
    <r>
      <rPr>
        <sz val="12"/>
        <color theme="1" tint="0.249977111117893"/>
        <rFont val="宋体"/>
        <charset val="134"/>
      </rPr>
      <t>领导力/行动学习</t>
    </r>
    <r>
      <rPr>
        <sz val="12"/>
        <color theme="1" tint="0.249977111117893"/>
        <rFont val="宋体"/>
        <charset val="134"/>
      </rPr>
      <t>/</t>
    </r>
    <r>
      <rPr>
        <sz val="12"/>
        <color theme="1" tint="0.249977111117893"/>
        <rFont val="宋体"/>
        <charset val="134"/>
      </rPr>
      <t>MTP综合管理技能</t>
    </r>
    <r>
      <rPr>
        <sz val="12"/>
        <color theme="1" tint="0.249977111117893"/>
        <rFont val="宋体"/>
        <charset val="134"/>
      </rPr>
      <t>/</t>
    </r>
    <r>
      <rPr>
        <sz val="12"/>
        <color theme="1" tint="0.249977111117893"/>
        <rFont val="宋体"/>
        <charset val="134"/>
      </rPr>
      <t>沟通力</t>
    </r>
  </si>
  <si>
    <t>http://www.dianzikejian.com/content_3286.html</t>
  </si>
  <si>
    <t>占力冲</t>
  </si>
  <si>
    <t xml:space="preserve">科特勒营销咨询集团（外企）  
益海嘉里集团（世界500强） </t>
  </si>
  <si>
    <t>MOKA促动型培训师</t>
  </si>
  <si>
    <t>商务演示/演讲表达/营销提案/思维表达</t>
  </si>
  <si>
    <t>http://www.dianzikejian.com/content_1546.html</t>
  </si>
  <si>
    <t>邓波</t>
  </si>
  <si>
    <t>北京师范大学硕士</t>
  </si>
  <si>
    <t>霍尼韦尔朗能电器（广东）（世界500强）
TCL-罗格朗国际电工（惠州）有限公司
昆明嘉和泵业有限公司（云南民营百强企业）</t>
  </si>
  <si>
    <t>日产训MTP认证
左圆右方创新思维认证证书</t>
  </si>
  <si>
    <t>石家庄</t>
  </si>
  <si>
    <t>销售团队管理/市场管理/销售技巧/大客户营销/谈判技巧/工业品营销/经销商开发管理/数字化营销/渠道开发管理/营销策划/销售管理者技能提升</t>
  </si>
  <si>
    <t>http://www.dianzikejian.com/content_1406.html</t>
  </si>
  <si>
    <t>赵晓霞</t>
  </si>
  <si>
    <t>国立暨南国际大学硕士</t>
  </si>
  <si>
    <t>新加坡嘉华国际交流中心</t>
  </si>
  <si>
    <t>4D领导力证书
POA 行动力证书
国家二级心理咨询师</t>
  </si>
  <si>
    <t>MTP/高绩效团队/核心管理/领导力/管理沟通/教练式管理</t>
  </si>
  <si>
    <t>http://www.dianzikejian.com/content_8390.html</t>
  </si>
  <si>
    <t>艾钧</t>
  </si>
  <si>
    <t>清华大学博士</t>
  </si>
  <si>
    <t>奇虎360（上市）
百度JBP计划（上市）</t>
  </si>
  <si>
    <t>副教授
国家工信部计算机信息处理工程师</t>
  </si>
  <si>
    <t>呼和浩特</t>
  </si>
  <si>
    <t>人工智能/区块链/新零售/大数据营销/品牌营销/活动营销/互联网+营销/企业转型</t>
  </si>
  <si>
    <t>http://www.dianzikejian.com/content_2158.html</t>
  </si>
  <si>
    <t>韩冬</t>
  </si>
  <si>
    <t>中国科学院心理研究所研究生</t>
  </si>
  <si>
    <t>Manpower（世界500强）
华为技术有限公司（世界500强）</t>
  </si>
  <si>
    <t xml:space="preserve">
OKR/非人/招聘面试/绩效管理/目标管理/流程管理</t>
  </si>
  <si>
    <t>http://www.dianzikejian.com/content_2378.html</t>
  </si>
  <si>
    <t>王小伟</t>
  </si>
  <si>
    <t xml:space="preserve">北广基业（天津）有限责任公司
某大型财务咨询机构
</t>
  </si>
  <si>
    <t>Excel/PPT</t>
  </si>
  <si>
    <t>http://www.dianzikejian.com/content_6272.html</t>
  </si>
  <si>
    <t>潘玉良</t>
  </si>
  <si>
    <t xml:space="preserve">中国平安人寿保险有限公司（中国第二大寿险公司）
中德安联人寿保险有限公司 （合资） 
中信银行总行信用卡中心  </t>
  </si>
  <si>
    <t>国际注册合规师</t>
  </si>
  <si>
    <t>不良资产清收/不良资产处置/催收谈判/电话催收</t>
  </si>
  <si>
    <t>https://v.youku.com/v_show/id_XNTEyMzI2OTExNg==.html</t>
  </si>
  <si>
    <t>郭英东</t>
  </si>
  <si>
    <t>华东师范大学硕士</t>
  </si>
  <si>
    <t>武汉职业技术学院（高校）</t>
  </si>
  <si>
    <t>二级人力资源师
高等学校教师资格证</t>
  </si>
  <si>
    <t>党建党务/国企党建与企业文化相融合/中共十九大报告解读/党风廉政建设</t>
  </si>
  <si>
    <t>http://www.dianzikejian.com/content_3155.html</t>
  </si>
  <si>
    <t>谢瑞宝</t>
  </si>
  <si>
    <t>万科企业股份公司（世界500强）</t>
  </si>
  <si>
    <t>日产训MTP授权认证
领导者之剑-问题分析与解决证书
中国管理科学学会高级学习设计师、高级经验萃取师</t>
  </si>
  <si>
    <t>综合管理技能提升/执行力/目标计划管理/非人力资源管理</t>
  </si>
  <si>
    <t>http://www.dianzikejian.com/content_1074.html</t>
  </si>
  <si>
    <t>吴生福</t>
  </si>
  <si>
    <t xml:space="preserve">尚品宅配（上市）
大自然地板
联想电脑（世界500强）
</t>
  </si>
  <si>
    <t>ISM注册供应管理专家CPSM认证教练
美国注册采购经理C.P.M.专业认证资格</t>
  </si>
  <si>
    <t>仓储物流/采购管理/供应链管理/供应商管理/缩减采购成本/库存管理</t>
  </si>
  <si>
    <t>http://www.dianzikejian.com/content_1081.html</t>
  </si>
  <si>
    <t>彭远军</t>
  </si>
  <si>
    <t>中国人民大学研究生</t>
  </si>
  <si>
    <t>安利（中国）日用品有限公司（中国外商投资企业500强）
上海商派网络科技有限公司</t>
  </si>
  <si>
    <t>美国NGH催眠师协会-注册催眠治疗师
美国6秒钟情商机构认证EQ Practitioner
牛津大学正念中心—正念认知疗法MBCT认证师资</t>
  </si>
  <si>
    <t>领导力心理学/管理心理学/职场EAP心理疏导/积极心理学/情压心理学</t>
  </si>
  <si>
    <t>https://v.youku.com/v_show/id_XNDQ4OTE1NzYxNg==.html</t>
  </si>
  <si>
    <t>戴国强</t>
  </si>
  <si>
    <t>华润集团总部（香港）（国企）
佳兆业商业集团有限公司（上市）
中信银行信用卡中心（国企）</t>
  </si>
  <si>
    <t>CCL领导力认证讲师</t>
  </si>
  <si>
    <t>TTT/课程开发/授课技巧/结构性思维</t>
  </si>
  <si>
    <t>https://v.youku.com/v_show/id_XNDgyNzc3ODIxNg==.html?spm=a2h0c.8166622.PhoneSokuUgc_5.dscreenshot</t>
  </si>
  <si>
    <t>茆挺</t>
  </si>
  <si>
    <t>中国预防医学科学院硕士</t>
  </si>
  <si>
    <t>美国施贵宝制药（世界500强）
丹麦诺和诺德制药（世界500强）
北京京港地铁</t>
  </si>
  <si>
    <t>非人管理/招聘面试/绩效管理/人效管理/MTP /问题分析与解决/情境领导力/组织领导力/高效能人士七个习惯/医药业务计划与管理/医药大客户管理与医院开发/医药顾问式销售技巧/医院科室主任领导力/医院人力资源管理</t>
  </si>
  <si>
    <t>https://v.youku.com/v_show/id_XNTg0OTg0Nzg2NA==.html</t>
  </si>
  <si>
    <t>许卫</t>
  </si>
  <si>
    <t>富士达电梯（日资）
江苏圣奥科技（美资）
香港大昌行集团（上市）</t>
  </si>
  <si>
    <t xml:space="preserve">国家二级人力资源管理师
国家二级心理咨询师
MBTI认证施测师
 </t>
  </si>
  <si>
    <t>招聘面试/绩效管理/薪酬体系/非人/高效沟通等</t>
  </si>
  <si>
    <t>https://v.youku.com/v_show/id_XNDc4MDQ1ODEzNg==.html?spm=a2hbt.13141534.app.5~5!2~5!2~5~5~5!2~5~5!2~5!2~5!2~5~5~A</t>
  </si>
  <si>
    <t>王晓茹</t>
  </si>
  <si>
    <t>安利（中国）有限公司
欧莱雅公司（世界500强）</t>
  </si>
  <si>
    <t>国际注册心理咨询师</t>
  </si>
  <si>
    <t>销售人员技能提升/销售心理学/顾问式销售/直销行业销售营运销售模式</t>
  </si>
  <si>
    <t xml:space="preserve">https://v.youku.com/v_show/id_XNDE1NTU0NTM2NA==.html?spm=a2h3j.8428770.3416059.1
</t>
  </si>
  <si>
    <t>贺玉亮</t>
  </si>
  <si>
    <t>华南城集团（上市）
毅德控股（上市）</t>
  </si>
  <si>
    <t xml:space="preserve">日产训（中国）MTP-TTT（6单元版）认证      </t>
  </si>
  <si>
    <t>创新思维/系统思考/管理决策/问题分析与解决等</t>
  </si>
  <si>
    <t>https://v.youku.com/v_show/id_XNTEwODIyNTQyOA==.html?spm=a2hzp.8244740.0.0</t>
  </si>
  <si>
    <t>辛绛</t>
  </si>
  <si>
    <t>陕西师范大学硕士</t>
  </si>
  <si>
    <t>华硕电脑集团</t>
  </si>
  <si>
    <t>IPTA国际职业培训师
国家心理咨询师
国家人力资源管理师</t>
  </si>
  <si>
    <t>课程开发/课程演绎/授课技巧/组织经验萃取/企业大学建设</t>
  </si>
  <si>
    <t>田野</t>
  </si>
  <si>
    <t>晟通集团（中国500 强）
中惠旅集团（上市）</t>
  </si>
  <si>
    <t>中层管理力训练/问题分析与解决/职业化团队建设</t>
  </si>
  <si>
    <t>https://v.qq.com/x/page/f033238znyy.html</t>
  </si>
  <si>
    <t>韩鹏</t>
  </si>
  <si>
    <t>北京某大型教育集团</t>
  </si>
  <si>
    <t>企业高级培训师</t>
  </si>
  <si>
    <t>管理技能/领导力/团队建设/团队管理/MTP/职业规划/阳光心态/执行力/人际沟通/时间管理</t>
  </si>
  <si>
    <t>http://www.dianzikejian.com/content_4114.html</t>
  </si>
  <si>
    <t>张熳</t>
  </si>
  <si>
    <t>香港大学MBA</t>
  </si>
  <si>
    <t>中国人寿（世界500强）
太平人寿（世界500强）</t>
  </si>
  <si>
    <t>PTT职业认证讲师
TTT职业培训师授权导师
AACTP国际注册培训师</t>
  </si>
  <si>
    <t>内训师课程开发/授课技巧/舞台呈现/演讲口才/PTT有效表达</t>
  </si>
  <si>
    <t>https://v.qq.com/x/page/a0868lkbivd.html?spm=a2h0c.8166622.PhoneSokuUgc_4.dtitle</t>
  </si>
  <si>
    <t>李泽江</t>
  </si>
  <si>
    <t>中山大学管理学院
珠江实业房地产（上市）</t>
  </si>
  <si>
    <t>企业人力资源管理师（二级）
中山大学专业学位MBA导师</t>
  </si>
  <si>
    <t>宏观经济/中美贸易战/一带一路国策/金融科技/行业发展趋势/互联网创新思维/房地产趋势</t>
  </si>
  <si>
    <t>http://www.dianzikejian.com/content_3746.html</t>
  </si>
  <si>
    <t>陈永生</t>
  </si>
  <si>
    <t>中国科学院硕士</t>
  </si>
  <si>
    <t>迈特通信设备（外企）
迈可微机电科技（外企）</t>
  </si>
  <si>
    <t>美国PMI项目管理专业人才资格认证（PMP）
美国PMI敏捷项目管理认证（PMI-ACP）
英国东尼•博赞思维导图国际认证管理师</t>
  </si>
  <si>
    <t>新产品开发管理/运营管理/项目管理体系建设/创新思维训练</t>
  </si>
  <si>
    <t>https://v.qq.com/x/page/s0877hpq91u.html</t>
  </si>
  <si>
    <t>李剑波</t>
  </si>
  <si>
    <t>富士康集团（昆山）有限公司（世界500强）</t>
  </si>
  <si>
    <t>QMS（质量管理体系）
EMS（环境管理体系咨询师）
职业健康安全与卫生体系注册高级咨询师</t>
  </si>
  <si>
    <t>现场班组长管理能力提升实务/全面质量管理与零缺陷管理/QCC品管圈/精益生产实务/质量成本与质量经济性管理/供应链管理实务</t>
  </si>
  <si>
    <t>http://www.dianzikejian.com/content_1642.html</t>
  </si>
  <si>
    <t>李燕</t>
  </si>
  <si>
    <t>复旦大学硕士</t>
  </si>
  <si>
    <t>中国平安陆金所</t>
  </si>
  <si>
    <t>国家注册二级心理咨询师
全球寿险管理师（LOMA）证券从业
基金从业资格证</t>
  </si>
  <si>
    <t>高净值客户开拓/资产配置/寿险大额保单开拓/商业模式优化</t>
  </si>
  <si>
    <t>https://v.youku.com/v_show/id_XNDQ0MDk2MDQyMA==.html</t>
  </si>
  <si>
    <t>颜何</t>
  </si>
  <si>
    <t>鲁汉集团（民企）
中成书院（民企）</t>
  </si>
  <si>
    <t>山东省教育厅教育导师库专家
山东艺术学院导师</t>
  </si>
  <si>
    <t>儒家/论语/禅学/道德经/易经/商之道</t>
  </si>
  <si>
    <t>http://www.dianzikejian.com/content_3273.html</t>
  </si>
  <si>
    <t>马斌</t>
  </si>
  <si>
    <t>千年舟投资集团有限公司（中国三大板材品牌）
腾讯企业浙江营销中心（世界500强） 
江苏三六五网络股份有限公司（上市）</t>
  </si>
  <si>
    <t>国家注册高级企业培训师
英国C&amp;G国际注册高级培训师
高级行动学习催化师</t>
  </si>
  <si>
    <t>课程开发、微课开发、直播技巧、新媒体工具、演讲/授课技巧、内训师建设、PPT制作</t>
  </si>
  <si>
    <t>http://www.dianzikejian.com/content_6427.html</t>
  </si>
  <si>
    <t>关永洪</t>
  </si>
  <si>
    <t>美国俄亥俄州立大学—MBA</t>
  </si>
  <si>
    <t>瑞金矿业有限公司（上市）
福建闽东电机集团公司（上市）</t>
  </si>
  <si>
    <t>美国注册会计师AICPA
美国特许金融分析师CFA</t>
  </si>
  <si>
    <t>非财管理/股权设计与股权激励/投资并购/财务管理/财务报表/财务报表合并/会计准则/审计/企业融资/年报解读/估值模型</t>
  </si>
  <si>
    <t>刘海燕</t>
  </si>
  <si>
    <t>香港大学研究生</t>
  </si>
  <si>
    <t>中兴通讯股份有限公司（世界500强） 
深圳市六度人和科技有限公司</t>
  </si>
  <si>
    <t>国家企业培训师
英国博赞©思维导图认证讲师</t>
  </si>
  <si>
    <t>TTT内训师培养，培训组织管理/课程开发/PPT制作/授课技巧</t>
  </si>
  <si>
    <t>http://www.dianzikejian.com/content_5010.html</t>
  </si>
  <si>
    <t>张明芳</t>
  </si>
  <si>
    <t>日本花王集团（日企）
佳丽宝化妆品（中国）（外资企业）</t>
  </si>
  <si>
    <t>国家认证高级培训师
国家认证职业生涯规划师
新精英职业生涯版权课认证讲师</t>
  </si>
  <si>
    <t>形象管理/商务礼仪/服务礼仪</t>
  </si>
  <si>
    <t>http://www.dianzikejian.com/content_3685.html</t>
  </si>
  <si>
    <t>刘志翔</t>
  </si>
  <si>
    <t>浙江大学硕士</t>
  </si>
  <si>
    <t>杭州伟成印刷有限公司
德信地产杭州区域公司
新华园房产集团</t>
  </si>
  <si>
    <t>高级经济师证书
高级营销师
一级人力资源管理师证书</t>
  </si>
  <si>
    <t>管理技能提升/团队领导力/人力资源管理/时间管理/沟通管理</t>
  </si>
  <si>
    <t xml:space="preserve">https://v.youku.com/v_show/id_XNTEyNzcyODI3Ng==.html
</t>
  </si>
  <si>
    <t>王爱萍</t>
  </si>
  <si>
    <t>土耳其欧洲大学硕士</t>
  </si>
  <si>
    <t>兰州市肺科医院党委办公室
北京华宇聚源科技发展有限公司</t>
  </si>
  <si>
    <t>日产训（中国）MTP-TTT（6单元版）认证
项目管理专业人才资格认证PMP®
产品经理认证NPDP®</t>
  </si>
  <si>
    <t>项目管理架构搭建，项目流程梳理，问题解决与决策制定，创新思维</t>
  </si>
  <si>
    <t>宋奕晓</t>
  </si>
  <si>
    <t>上海美特斯邦威服饰股份有限公司（上市）
国动网络通信集团有限公司（卫星传输、通信行业服务商）</t>
  </si>
  <si>
    <t>中科院认证-生涯规划师
全国职业人才认证-DISC顾问
五维教练领导力认证讲师</t>
  </si>
  <si>
    <t>员工留存与激励/职业生涯分析/职场核心竞争力/职业素养提升/DISC沟通技术</t>
  </si>
  <si>
    <t>http://www.dianzikejian.com/content_5108.html</t>
  </si>
  <si>
    <t>牛鑫宇</t>
  </si>
  <si>
    <t>西南交通大学博士</t>
  </si>
  <si>
    <t>杭州某大学
深圳品奇照明有限责任公司</t>
  </si>
  <si>
    <t>副教授
CMA认证培训师</t>
  </si>
  <si>
    <t>节税降费/财税风险规避/预算管理/财务决策能力提升</t>
  </si>
  <si>
    <t>https://www.bilibili.com/video/av202941918?fromvsogou=1&amp;bsource=sogou&amp;fr=seo.bilibili.com</t>
  </si>
  <si>
    <t>邹亮</t>
  </si>
  <si>
    <t xml:space="preserve">东芝集团（世界500强）
博世集团（世界500强）
杭州海康威视数字技术股份有限公司（上市）  </t>
  </si>
  <si>
    <t>PMP项目管理师
敏捷项目管理师 （ACP证书）
新产品开发管理师（NPDP证书）</t>
  </si>
  <si>
    <t>项目管理/流程优化与再造/产品开发与设计</t>
  </si>
  <si>
    <t>http://www.dianzikejian.com/content_3001.html</t>
  </si>
  <si>
    <t>张勇</t>
  </si>
  <si>
    <t>中山大学MBA</t>
  </si>
  <si>
    <t>深圳商动力科技股份有限公司（中国最大最专业的网商应用服务商）</t>
  </si>
  <si>
    <t>ICMCI管理咨询师</t>
  </si>
  <si>
    <t>互联网营销/微信营销/自媒体营销/农村电商</t>
  </si>
  <si>
    <t>http://v.qq.com/x/page/t3000dqx83f.html</t>
  </si>
  <si>
    <t>马红忠</t>
  </si>
  <si>
    <t>华中科技大学MBA</t>
  </si>
  <si>
    <t xml:space="preserve">万达学院
用友集团
绿城管理集团-管理学堂
</t>
  </si>
  <si>
    <t>加拿大埃里克森学院教练认证</t>
  </si>
  <si>
    <t>企业大学全程构建/高绩效领导力提升/人才战略与组织发展/继任者计划等</t>
  </si>
  <si>
    <t>刘建平</t>
  </si>
  <si>
    <t>际华集团武汉依翎针织（央企）
百威英博财务共享中心（世界500强）</t>
  </si>
  <si>
    <t>中国企业财务管理协会会计专业委员会特聘专家</t>
  </si>
  <si>
    <t>企业各类财税问题处理/税收筹划与风险应对/税务稽查应对技巧/企业成本管控/财务管理与分析</t>
  </si>
  <si>
    <t>http://www.dianzikejian.com/content_5578.html</t>
  </si>
  <si>
    <t>闫金星</t>
  </si>
  <si>
    <t>中国农业银行（青岛分行）（世界500强）</t>
  </si>
  <si>
    <t>中级经济师职称(金融)
AFP金融理财师
国家二级心理咨询师</t>
  </si>
  <si>
    <t>服务营销/网点建设/开门红/规范化服务/EAP员工心理关爱</t>
  </si>
  <si>
    <t>胡既白</t>
  </si>
  <si>
    <t>三峡大学硕士</t>
  </si>
  <si>
    <t>宇峰集团
湖北近藤公司</t>
  </si>
  <si>
    <t>日本产业训练协会（JITA）MTP认证讲师</t>
  </si>
  <si>
    <t>管理技能提升/团队管理/高效沟通/全员执行力</t>
  </si>
  <si>
    <t>http://www.dianzikejian.com/content_1097.html</t>
  </si>
  <si>
    <t>李远亮</t>
  </si>
  <si>
    <t>兰州大学硕士</t>
  </si>
  <si>
    <t>顺丰速运集团（中国500强）
Sime Darby集团（马来西亚最大上市集团）</t>
  </si>
  <si>
    <t xml:space="preserve">ACI注册国际职业培训师/课程开发师
日产训（中国）MTP-TTT（6单元版）认证讲师
《情境高尔夫》授权教练
《情境领导》、《高效能人士七个习惯》认证培训师
</t>
  </si>
  <si>
    <t>团队管理/高效沟通/MTP/问题分析解决/管理技能</t>
  </si>
  <si>
    <t>https://www.bilibili.com/video/av76367976/</t>
  </si>
  <si>
    <t>黄武林</t>
  </si>
  <si>
    <t>北京大学博士
北京大学MBA
香港大学硕士</t>
  </si>
  <si>
    <t xml:space="preserve">华为技术有限公司（世界500强）
维也纳酒店集团（五星级酒店）
</t>
  </si>
  <si>
    <t>国际注册情境模式沙盘认证讲师
日产训（中国）MTP-TTT（6单元版）认证
国际版权课程《当责领导力®》认证讲师</t>
  </si>
  <si>
    <t>企业经营管理/商业模式创新/战略规划/领导力/华为管理</t>
  </si>
  <si>
    <t>http://www.dianzikejian.com/content_4341.html</t>
  </si>
  <si>
    <t>张云</t>
  </si>
  <si>
    <t>陕西省地方电力集团子公司
某知名大型酒店（五星级）</t>
  </si>
  <si>
    <t>高级服务接待资格证
企业培训师资格证</t>
  </si>
  <si>
    <t>窗口服务/职业素养/职场礼仪/服务营销/沟通管理等</t>
  </si>
  <si>
    <t>宋逸之</t>
  </si>
  <si>
    <t>南昌大学硕士
上海海事大学博士</t>
  </si>
  <si>
    <t>云峰集团（国企）
正邦集团（农业产业化国家重点龙头企业）</t>
  </si>
  <si>
    <t>高等学校教师资格（中级职称）
江西财经大学硕士研究生导师</t>
  </si>
  <si>
    <t>宏观经济/互联网与新经济/商业模式/战略规划</t>
  </si>
  <si>
    <t>https://v.youku.com/v_show/id_XNTg2OTEzOTA4NA==.html</t>
  </si>
  <si>
    <t>宋曦</t>
  </si>
  <si>
    <t>德赛集团（国家制造业500强）
南方寝饰用品有限公司 （台资）</t>
  </si>
  <si>
    <t>TWI培训师资格证书全系列认证（JI/JR/JM/JS）
日产训-MTP认证</t>
  </si>
  <si>
    <t>班组长精益化训练与日常管理能力提升/6S/七大浪费现场改善与效率提升/TWI系列/生产计划专业辅导</t>
  </si>
  <si>
    <t>http://www.dianzikejian.com/content_4911.html</t>
  </si>
  <si>
    <t>陈德生</t>
  </si>
  <si>
    <t>北京航天航空大学硕士</t>
  </si>
  <si>
    <t>中国移动管理学院
LG电子（世界500强）</t>
  </si>
  <si>
    <t>东尼博赞思维导图认证讲师
ICA团队引导认证导师</t>
  </si>
  <si>
    <t>逻辑思维/创新思维/公文写作/金字塔原理</t>
  </si>
  <si>
    <t>https://v.youku.com/v_show/id_XNTEwOTczMDgzMg==.html?spm=a2h0c.8166622.PhoneSokuUgc_1.dtitle</t>
  </si>
  <si>
    <t>曹勇</t>
  </si>
  <si>
    <t>大连许氏地产顾问有限公司
CIMC中集集团（中国500强）
卓源地产有限公司
大连前锋科技发展有限公司</t>
  </si>
  <si>
    <t>国家注册企业培训师
信任五环（大客户超级沟通）认证导师
美国4D领导力与团队系统认证导师
英国新闻集团GMP通用管理认证导师</t>
  </si>
  <si>
    <t>客户沟通/商务谈判/销售团队管理/顾问式销售</t>
  </si>
  <si>
    <t>https://v.youku.com/v_show/id_XNTE4MjM4NzAxNg==.html</t>
  </si>
  <si>
    <t>潘臻</t>
  </si>
  <si>
    <t xml:space="preserve">
维多利亚大学—硕士</t>
  </si>
  <si>
    <t>阳煤集团（中国500强）
希望地产（区域地产龙头）</t>
  </si>
  <si>
    <t>高级人力资源管理师
中级经济师</t>
  </si>
  <si>
    <t>MTP/中高层管理干部培养/高效沟通/团队管理/目标管理/非人/招聘面试</t>
  </si>
  <si>
    <t>https://m.v.qq.com/play.html?vid=o3240ujf09e&amp;ptag=v_qq_com%23v.play.adaptor%233&amp;second_share=1</t>
  </si>
  <si>
    <t>郭宣婷</t>
  </si>
  <si>
    <t>枣庄农商行薛城分行
山东省农信社枣庄市薛城区农村信用联社（事业单位）</t>
  </si>
  <si>
    <t xml:space="preserve">
中级经济师
理财规划师
银行会计师</t>
  </si>
  <si>
    <t>枣庄</t>
  </si>
  <si>
    <t>服务投诉处理/厅堂一体化营销/厅堂规范化服务营销/社区营销方案设计/千佳服务方案打造</t>
  </si>
  <si>
    <t>https://v.youku.com/v_show/id_XNDMyNDA2MDA3Ng==.html?spm=a2h0k.11417342.soresults.dtitle</t>
  </si>
  <si>
    <t>廉发强</t>
  </si>
  <si>
    <t>Haier海尔集团（世界500强）
Benz奔驰汽车（世界500强）
美国卡内基（世界企管训练领导品牌）</t>
  </si>
  <si>
    <t>MTP-TTT（6单元）高级培训师资格证
ACI注册国际职业培训师授权导师
ALAMO《领导者之剑—问题分析与解决》授权讲师
Trapologist at Work™《职场七个陷阱™》授权讲师
左圆右方®《创新思维与问题解决》授权讲师
Being A Leader《管理七戒》授权讲师
RtCatch认证人力资源数据量化管理分析师
东尼博赞思维导图管理师</t>
  </si>
  <si>
    <t>系统思维类/综合管理技能/情景模拟沙盘</t>
  </si>
  <si>
    <t>http://www.dianzikejian.com/content_6415.html</t>
  </si>
  <si>
    <t>陈彦希</t>
  </si>
  <si>
    <t>海商集团美丽汇商业管理有限公司</t>
  </si>
  <si>
    <t>国家高级礼仪培训师
国家二级心理咨询师
NLP（神经语言程序）国际执行师</t>
  </si>
  <si>
    <t>商务礼仪培训/行业定制化礼仪培训/职场形象打造/服务效能提升/职业化素养提升</t>
  </si>
  <si>
    <t>http://www.dianzikejian.com/content_7661.html</t>
  </si>
  <si>
    <t>苗东利</t>
  </si>
  <si>
    <t>河北科技大学硕士</t>
  </si>
  <si>
    <t>某电力企业公司（国有特大型企业）</t>
  </si>
  <si>
    <t xml:space="preserve">电力标准化-高级评审专家
国家职业技能鉴定考评员
</t>
  </si>
  <si>
    <t>电力行业发展趋势/电力行业政策解读/电力物联网/新能源及综合智慧能源/电力企业新业务板块/电力企业人员管理及技能提升/能源互联网/班组长/QC</t>
  </si>
  <si>
    <t>https://v.qq.com/x/page/h0509grhp4l.html?ptag=qqbrowser</t>
  </si>
  <si>
    <t>陶威</t>
  </si>
  <si>
    <t>联想（世界500强）
华南城集团（综合商贸物流领航企业）
深圳市大疆物流科技（3A企业）</t>
  </si>
  <si>
    <t>高级客户服务经理证</t>
  </si>
  <si>
    <t>供应链设计及整合/供应链运营实践及优化/智慧供应链升级方案/物流平台化战略设计和规划</t>
  </si>
  <si>
    <t>https://v.youku.com/v_show/id_XNDYyMTA3OTY4NA==.html?spm=a2h0c.8166622.PhoneSokuUgc_3.dtitle</t>
  </si>
  <si>
    <t>李博钊</t>
  </si>
  <si>
    <t>辽南视听网
大连新闻传媒集团</t>
  </si>
  <si>
    <t xml:space="preserve">美国认证协会（ACI）注册国际商务讲师
结构性思维认证讲师/英国博赞思维导图认证管理师
澳大利亚Genos情感职能认证讲师
</t>
  </si>
  <si>
    <t>商务与呈现/演讲表达/高效沟通/公众演讲/结构性思维</t>
  </si>
  <si>
    <t>https://v.youku.com/v_show/id_XNDgzMDkxNjAzMg==.html</t>
  </si>
  <si>
    <t>王学兵</t>
  </si>
  <si>
    <t>中国劲酒</t>
  </si>
  <si>
    <t>美国AACTP国际注册培训师（ICT）
IPTA认证讲师</t>
  </si>
  <si>
    <t>TTT授课技能/课程开发设计/PPT制作/经验萃取/案例开发/公众表达演讲训练</t>
  </si>
  <si>
    <t>http://www.dianzikejian.com/content_1459.html</t>
  </si>
  <si>
    <t>贺继征</t>
  </si>
  <si>
    <t>华南师范大学硕士</t>
  </si>
  <si>
    <t>博士眼镜连锁股份 （上市）</t>
  </si>
  <si>
    <t>高级人力资源管理师
劳动关系协调员
 深圳市盐田区人民陪审员</t>
  </si>
  <si>
    <t>人力资源体系搭建劳动关系/预防劳务纠纷/office在人力资源中的应用等</t>
  </si>
  <si>
    <t>http://www.dianzikejian.com/content_6374.html</t>
  </si>
  <si>
    <t>江燊</t>
  </si>
  <si>
    <t>中国高科集团（上市）
某顶级外资银行（世界500强）
某顶级德资（媒体和服务）集团（世界500强）</t>
  </si>
  <si>
    <t>美国PMI认证项目管理专业PMP
英国IPMA注册专业培训师</t>
  </si>
  <si>
    <t>项目管理/项目谈判/项目流程/工程项目/信息安全风险管理</t>
  </si>
  <si>
    <t>https://www.bilibili.com/video/BV1ef4y1u7cR/</t>
  </si>
  <si>
    <t>李凤</t>
  </si>
  <si>
    <t>百胜餐饮集团（世界500强）
诺基亚公司（世界500强）
武钢集团（世界500强）</t>
  </si>
  <si>
    <t>国家一级人力资源管理师
ACI国际注册企业培训师（ICET）
企业生涯培训版权（TCDC）认证</t>
  </si>
  <si>
    <t>绩效管理/关键人才招聘/人才梯队搭建与发展/非人</t>
  </si>
  <si>
    <t>http://www.dianzikejian.com/content_4972.html</t>
  </si>
  <si>
    <t>程平安</t>
  </si>
  <si>
    <t>MTP-TTT（6单元）高级培训师资格证书
高级企业EAP执行师</t>
  </si>
  <si>
    <t>职业素养提升/情绪压力管理/新生代员工管理/中基层员工管理/团队执行力/管理者技能提升/高效会议管理/问题分析与解决</t>
  </si>
  <si>
    <t>http://www.dianzikejian.com/content_2137.html</t>
  </si>
  <si>
    <t>刘刚</t>
  </si>
  <si>
    <t>富士康科技集团（世界500强）
中国普天信息产业有限公司</t>
  </si>
  <si>
    <t>精益自主研协会特聘证书
TWI、JI认证</t>
  </si>
  <si>
    <t>精益生产/班组长/IE/TPM/TWI/5S现场管理/班组建设/标准化作业</t>
  </si>
  <si>
    <t>http://www.dianzikejian.com/content_1525.html</t>
  </si>
  <si>
    <t>姜雷</t>
  </si>
  <si>
    <t>英国曼彻斯特大学MBA</t>
  </si>
  <si>
    <t>威意特汽车系统有限公司
华夏幸福基业股份有限公司-企业大学（世界500强）</t>
  </si>
  <si>
    <t>MOKA战略规划师
理性沟通证书</t>
  </si>
  <si>
    <t>管理者综合技能提/新生代员工管理/高效团队建设/跨部门沟通</t>
  </si>
  <si>
    <t>http://www.dianzikejian.com/content_1467.html</t>
  </si>
  <si>
    <t>修子渝</t>
  </si>
  <si>
    <t>中国农业银行（世界500强）
某农村信用联社</t>
  </si>
  <si>
    <t>美国认证协会ACI注册国际高级礼仪培训师
中国职业人才认证管理中心高级礼仪培训师
中国职业教育资格认证高级企业培训师</t>
  </si>
  <si>
    <t>服务营销/投诉处理/服务标准/服务礼仪/厅堂营销/零售转型</t>
  </si>
  <si>
    <t>赵芸萱</t>
  </si>
  <si>
    <t>西安安鼎贸易发展有限责任公司
卡宾服饰（中国）有限公司</t>
  </si>
  <si>
    <t>国家绩效改进师
企业培训师二级
人力资源管理师二级</t>
  </si>
  <si>
    <t>新零售时代的顾客管理与精准营销/门店数据分析与问题诊断/门店精细化管理/门店标准化经营/店长能力提升/销售技能提升</t>
  </si>
  <si>
    <t>https://www.zhihu.com/zvideo/1393893698149695488</t>
  </si>
  <si>
    <t>张罗群</t>
  </si>
  <si>
    <t>中国平安北京分公司
某大型金融咨询公司</t>
  </si>
  <si>
    <t>CHFP理财规划师高级
CWMA国际认证财富管理师
国际微型金融师</t>
  </si>
  <si>
    <t>理财规划/财富管理/资产配置/沙龙等</t>
  </si>
  <si>
    <t xml:space="preserve">https://v.youku.com/v_show/id_XNDgxMDE1MTAyMA==.html?spm=a2h0c.8166622.PhoneSokuUgc_1.dscreenshot
</t>
  </si>
  <si>
    <t>王传庆</t>
  </si>
  <si>
    <t>广西大学硕士</t>
  </si>
  <si>
    <t>润建通信学院 （上市）
美国力高食品（快消品）
联想软件集成（上市）</t>
  </si>
  <si>
    <t>AACTP国际注册培训管理师证书
PMP证书
学习设计师证书</t>
  </si>
  <si>
    <t>南宁</t>
  </si>
  <si>
    <t>敏捷管理/高绩效带教/专业核心人才赋能与培育/组织学习成长系统设计</t>
  </si>
  <si>
    <t xml:space="preserve">https://www.iqiyi.com/v_b1cmq6lpbs.html
</t>
  </si>
  <si>
    <t>吴东翰</t>
  </si>
  <si>
    <t>光宝集团（世界500强） 
权智集团（上市）</t>
  </si>
  <si>
    <t>IEG六西格玛黑带
PCC专业教练认证
简快身心积极疗法执行师证书</t>
  </si>
  <si>
    <t>生产管理/质量管理/精益六西格玛/产品经理/供应链/智能智造</t>
  </si>
  <si>
    <t>http://www.dianzikejian.com/content_7297.html</t>
  </si>
  <si>
    <t>李广安</t>
  </si>
  <si>
    <t>杜邦公司（世界500强）
海德集团</t>
  </si>
  <si>
    <t>DPS领导力
TRACC-TOT促进式培训师主训资格认证
企业培训师一级
应急管理部安全与应急管理教师资格认证</t>
  </si>
  <si>
    <t>班组长/质量管理/5S/精益生产/安全生产</t>
  </si>
  <si>
    <t>http://www.dianzikejian.com/content_6152.html</t>
  </si>
  <si>
    <t>卞红兰</t>
  </si>
  <si>
    <t>东南大学硕士</t>
  </si>
  <si>
    <t xml:space="preserve">渣打银行南京分行  （外资银行）
工商银行-工银安盛江苏分公司 </t>
  </si>
  <si>
    <t>北美寿险规划师（LOMA）
中国寿险管理师（CICE）</t>
  </si>
  <si>
    <t>零售转型/客户开发和维护/全员营销/专业营销技巧提升/厅堂活动策划</t>
  </si>
  <si>
    <t>https://url.cy/0eLPKE</t>
  </si>
  <si>
    <t>齐划然</t>
  </si>
  <si>
    <t>吉林大学硕士</t>
  </si>
  <si>
    <t>某高校马克思主义学院</t>
  </si>
  <si>
    <t>高等学校教师资格（政治学）</t>
  </si>
  <si>
    <t>习近平新时代中国特色社会主义思想解读/十九大政策解读/党史研究/毛泽东思想研究等</t>
  </si>
  <si>
    <t>王克华</t>
  </si>
  <si>
    <t xml:space="preserve">唯品会（昆山）电子商务有限公司（中国500强） 
美昌科技（昆山）有限公司（美资）
东莞万德电子制品有限公司（新加坡） </t>
  </si>
  <si>
    <t>日产训TWI四门认证培训师
日产训MTP认证培训师
美国AACTP国际注册培训师</t>
  </si>
  <si>
    <t>班组长/生产管理/5S/TWI/班组建设/仓储管理</t>
  </si>
  <si>
    <t>http://www.dianzikejian.com/content_4903.html</t>
  </si>
  <si>
    <t>郑偕</t>
  </si>
  <si>
    <t>多家信托资深宏观财富管理顾问</t>
  </si>
  <si>
    <t>特约评论员中房智库</t>
  </si>
  <si>
    <t>宏观经济政策/房地产投融资金创新/中美贸易/一带一路投融资/财富管理/海外资产配置</t>
  </si>
  <si>
    <t>杨尚泽</t>
  </si>
  <si>
    <t>伊利集团（世界500强）
深圳市怡亚通供应链股份有限公司（上市）</t>
  </si>
  <si>
    <t>英国博赞·思维导图认证讲师
金字塔原理-逻辑思维与表达©版权课程研发者
WMMC世界思维导图锦标赛认证教练</t>
  </si>
  <si>
    <t>思维技术应用/高效汇报/员工职业素养等</t>
  </si>
  <si>
    <t xml:space="preserve">https://www.iqiyi.com/v_2gfyw6kw9a0.html
</t>
  </si>
  <si>
    <t>张玺</t>
  </si>
  <si>
    <t>招商银行-招商信诺江苏分公司
工商银行-工银安盛江苏分公司</t>
  </si>
  <si>
    <t>开门红营销/银行网点营销管理/营销技能提升/营销活动策划/全量客户维护与开拓/产品高效营销</t>
  </si>
  <si>
    <t xml:space="preserve">https://v.youku.com/v_show/id_XNDY1MDIyMDM1Ng==.html
</t>
  </si>
  <si>
    <t>吴娥</t>
  </si>
  <si>
    <t>康弘药业集团（上市）
蓝光发展控股集团（上市）</t>
  </si>
  <si>
    <t xml:space="preserve">国家高级（一级）人力资源资格师
AACTP国际注册行动学习促动师（ICF）
国家碳排放管理师（高级）
</t>
  </si>
  <si>
    <t>服务营销/投诉处理/高效沟通/服务礼仪等</t>
  </si>
  <si>
    <t>https://v.youku.com/v_show/id_XNTE1ODM2ODcyMA==.html</t>
  </si>
  <si>
    <t>崔海芳</t>
  </si>
  <si>
    <t xml:space="preserve">某商业银行省分行
</t>
  </si>
  <si>
    <t>高级礼仪认证讲师</t>
  </si>
  <si>
    <t>银行网点打造/职业素养/服务礼仪/投诉处理/服务标准/服务营销/厅堂营销……</t>
  </si>
  <si>
    <t>徐灿</t>
  </si>
  <si>
    <t>中国政法大学研究生</t>
  </si>
  <si>
    <t>东盟国际大赛省区组委会
河南工程学院人文社会科学学院
ACN翔联国际教育投资集团</t>
  </si>
  <si>
    <t>中国专业人才库专家委员会 委员
河南工程学院客座教授
亚洲航空研究学会副秘书长</t>
  </si>
  <si>
    <t>商务礼仪/政务（公务）礼仪/高端形象礼仪/国学礼仪</t>
  </si>
  <si>
    <t>http://www.dianzikejian.com/content_4248.html</t>
  </si>
  <si>
    <t>孙美杰</t>
  </si>
  <si>
    <t>柏美亚（中国）有限公司（世界500强）
山东山海玻璃制品有限公司（美资）</t>
  </si>
  <si>
    <t>副教授
高级会计师
AAIA国际会计师/审计师
企业财务总监职业资格认证</t>
  </si>
  <si>
    <t>纳税筹划/财税风险规避/会计准则/非财……</t>
  </si>
  <si>
    <t>http://www.dianzikejian.com/content_5026.html</t>
  </si>
  <si>
    <t>许君</t>
  </si>
  <si>
    <t>上海理工大学硕士</t>
  </si>
  <si>
    <t>上海隆申集团
上海复旦拓山管理软件科技有限公司</t>
  </si>
  <si>
    <t>国家二级心理咨询师/人力资源管理师
高校人力资源和管理心理学兼职副教授（高校教师资格证）</t>
  </si>
  <si>
    <t>管理心理学/管理者效能/新员工赋能/情压管理/逆商与情商/EAP…</t>
  </si>
  <si>
    <t>http://www.dianzikejian.com/content_2161.html</t>
  </si>
  <si>
    <t>文辉玲</t>
  </si>
  <si>
    <t>湖南兰天集团
湖南九城投资集团
湖南某实业有限公司</t>
  </si>
  <si>
    <t xml:space="preserve">清华大学EMBA
内控管理师（ICM）项目专家委员会专家委员
</t>
  </si>
  <si>
    <t>业财融合管理/财务运营/财务分析/企业内控与风险管理/全面预算与绩效管理</t>
  </si>
  <si>
    <t>http://www.dianzikejian.com/content_1039.html</t>
  </si>
  <si>
    <t>刘静</t>
  </si>
  <si>
    <t>南开大学硕士</t>
  </si>
  <si>
    <t>天津现代集团（中国民营企业500强）
天狮集团（中国企业500强）
中德住房储蓄银行 （总行资深培训师）</t>
  </si>
  <si>
    <t>二级心理咨询师
AACTP国际注册培训管理师
AACTP国际注册行动学习促动师</t>
  </si>
  <si>
    <t>职业素养/员工心态/沟通技巧/职业竞争力/职业规划</t>
  </si>
  <si>
    <t>https://www.iqiyi.com/v_10vpwbzfmfo.html</t>
  </si>
  <si>
    <t>董道军</t>
  </si>
  <si>
    <t>上海东华大学MBA</t>
  </si>
  <si>
    <t>美国铁姆肯（美国最大轴承制造商）TWB工厂
艾迪森医疗（数字化X线领域创新领导者）
美国通用电气医疗集团（世界500强）</t>
  </si>
  <si>
    <t>CPSM供应管理专家
供应管理专业课程CPSM培训讲师
中物联物流职业培训师</t>
  </si>
  <si>
    <t>无锡</t>
  </si>
  <si>
    <t>采购管理/采购谈判/采购成本控制/采购合同管理/供应商开发/供应链管理</t>
  </si>
  <si>
    <t>https://www.bilibili.com/video/av415573585/</t>
  </si>
  <si>
    <t>刘亮</t>
  </si>
  <si>
    <t>广东工业大学研究生在读</t>
  </si>
  <si>
    <t>锐捷网络股份有限公司（上市）
太极计算机股份有限公司（上市）
三盟科技股份有限公司（上市）</t>
  </si>
  <si>
    <t>国家中级软件设计师
锐捷网络大学金牌讲师</t>
  </si>
  <si>
    <t>大客户关系维护/销售技能提升/销售项目运作与管理/区域市场销售开拓与管理</t>
  </si>
  <si>
    <t>https://v.youku.com/v_show/id_XNDY5NjgzNjYzMg==.html?spm=a2hcb.playlsit.page.1</t>
  </si>
  <si>
    <t>易云帆</t>
  </si>
  <si>
    <t>中共湖南省委党校研究生</t>
  </si>
  <si>
    <t>湖南永州市委市政府接待处
湖南某广播电视台专题部
合一文化传媒公司</t>
  </si>
  <si>
    <t>高级秘书证书
国际职业培训师认证证书
行政管理师证书</t>
  </si>
  <si>
    <t>行政管理/公众演讲/沟通/职场写作/会议管理</t>
  </si>
  <si>
    <t xml:space="preserve">
https://www.bilibili.com/video/bv1ca4y1p7zj
</t>
  </si>
  <si>
    <t>尚翎</t>
  </si>
  <si>
    <t>湖南大学EMBA</t>
  </si>
  <si>
    <t>中共湖南省委宣传部
国药央企子公司 （大型央企）</t>
  </si>
  <si>
    <t>国家高级人力资源管理师
国家二级心理咨询师/IHNMA国际临床催眠治疗师
湖南工商大学工商管理学院客座教授</t>
  </si>
  <si>
    <t>管理技能/领导力提升/时间精力管理/情压管理/沟通协作技能</t>
  </si>
  <si>
    <t>http://www.dianzikejian.com/content_5805.html</t>
  </si>
  <si>
    <t>李修平</t>
  </si>
  <si>
    <t xml:space="preserve">
中国航天科工集团（国企）</t>
  </si>
  <si>
    <t>AACTP国际注册培训师/行动学习促动师
MTP-TTT日本产业训练协会授权讲师
英国-博赞思维导图-认证管理师</t>
  </si>
  <si>
    <t>MTP/领导力/执行力/团队管理/结果管理</t>
  </si>
  <si>
    <t>http://www.dianzikejian.com/content_3028.html</t>
  </si>
  <si>
    <t>檀娴颖</t>
  </si>
  <si>
    <t>金马头汽车服务有限公司
平安保险
玫琳凯化妆品有限公司</t>
  </si>
  <si>
    <t>企业培训师二级
茶艺师三级
个人形象管理咨询顾问</t>
  </si>
  <si>
    <t>商务礼仪/服务沟通/红酒礼仪/传奇服务</t>
  </si>
  <si>
    <t>https://pan.baidu.com/s/1mIWJWtecnhxas7uuVpw2Gw?pwd=3lqd 
提取码：3lqd</t>
  </si>
  <si>
    <t>刘畅</t>
  </si>
  <si>
    <t xml:space="preserve">新东方教育（上市公司） 
武汉仟吉集团
卓尔控股（上市公司）
</t>
  </si>
  <si>
    <t xml:space="preserve">人力资源管理师（一级）
企业培训师（高级）
学习项目设计师
人力资源法务师（高级）
中国内训师大赛/中国企业微课大赛评委
中欧杉树计划导师
</t>
  </si>
  <si>
    <t>内训师培养/学习地图/任职资格建设/企业文化/经验萃取/案例开发/微课设计与开发/学习项目设计</t>
  </si>
  <si>
    <t xml:space="preserve">https://v.youku.com/v_show/id_XNTg2MTAwMjAzMg==.html
</t>
  </si>
  <si>
    <t>陈亭如</t>
  </si>
  <si>
    <t>美国佩丁大学MBA</t>
  </si>
  <si>
    <t>光大银行（上市）
广发银行</t>
  </si>
  <si>
    <t>ACC证书
卓越团队教练证书
当责领导力授权讲师证书</t>
  </si>
  <si>
    <t>中层管理/领导力/高效团队文化建设/教练管理/复盘技术/行动学习</t>
  </si>
  <si>
    <t>https://www.bilibili.com/video/BV1PB4y1A7sX</t>
  </si>
  <si>
    <t>王志成</t>
  </si>
  <si>
    <t>清华大学硕士
北京航空航天大学硕士</t>
  </si>
  <si>
    <t xml:space="preserve">平安银行（世界500强）
兴业银行（世界500强）
建设银行（世界500强）
</t>
  </si>
  <si>
    <t>科技金融/互联网金融/供应链金融/交易银行/普惠银行/消费金融</t>
  </si>
  <si>
    <t>https://www.bilibili.com/video/av543070919/</t>
  </si>
  <si>
    <t>李彩玉</t>
  </si>
  <si>
    <t xml:space="preserve">香港理建滔集团
深圳本地新媒体 </t>
  </si>
  <si>
    <t>国家人力资源管理师
深圳市劳动能力鉴定中心/深圳总工会“百万员工素质提升行动”讲师</t>
  </si>
  <si>
    <t>招聘面试/非人/绩效管理/薪酬管理/劳动风险管控/HRBP</t>
  </si>
  <si>
    <t>https://v.youku.com/v_show/id_XNTEyNTg5NjM5Ng==.html</t>
  </si>
  <si>
    <t>王冬焱</t>
  </si>
  <si>
    <t>苏州洽兴塑胶/英展 METAL WORK
国际化电子产品契约制造商
鑫茂荣信财富投资管理有限公司</t>
  </si>
  <si>
    <t>TWI培训师资格证 
人际风格沟通技术认证 
心理学证书</t>
  </si>
  <si>
    <t>职业素养/人际沟通/时间管理/情压管理</t>
  </si>
  <si>
    <t>https://v.youku.com/v_show/id_XNTE2MjIxNTE5Ng==.html</t>
  </si>
  <si>
    <t>赵志奎</t>
  </si>
  <si>
    <t>上海通善互联网信息咨询公司
上亿课网络技术有限公司</t>
  </si>
  <si>
    <t>国际注册情景模拟沙盘讲师</t>
  </si>
  <si>
    <t>沙盘系列——目标与计划管理/跨部门沟通与协作/高绩效团队建设与管理等</t>
  </si>
  <si>
    <t xml:space="preserve">https://v.youku.com/v_show/id_XNDg2MjM5MzMxNg==.html </t>
  </si>
  <si>
    <t>张雷</t>
  </si>
  <si>
    <t>山东能源集团（世界500强）
中国建材商学院（央企）
世纪通康集团（民企）</t>
  </si>
  <si>
    <t>MTP高级培训师
IPTA之TTT国际职业训练协会认证师
企业职业培训师资格证书</t>
  </si>
  <si>
    <t>领导技能/团队建设/创新思维/管理沙盘</t>
  </si>
  <si>
    <t>http://www.dianzikejian.com/content_3303.html</t>
  </si>
  <si>
    <t>姜楠</t>
  </si>
  <si>
    <t>马来西亚林登大学硕士</t>
  </si>
  <si>
    <t>BESTSELLER 绫致时装有限公司
菲罗(法国奢侈品)/美国IZOD 品牌(男装)
DHL中外运敦豪国际航空快递(世界500强)</t>
  </si>
  <si>
    <t>国家一级形象设计师（国证）
美国认证协会注册国际高级礼仪培训师</t>
  </si>
  <si>
    <t>服务礼仪/职业素养/员工心态/沟通技巧/职业竞争力</t>
  </si>
  <si>
    <t>https://v.youku.com/v_show/id_XNDc2MjY4NzA3Mg==.html?fromvsogou=1&amp;ctid=16be3949de72c4ed&amp;refer=pgy_operation.wulin.tl_00003189_1000_mymaia_19060400姜楠老师视频</t>
  </si>
  <si>
    <t>李博</t>
  </si>
  <si>
    <t>乐天电商集团</t>
  </si>
  <si>
    <t>产品爆款打造/电子商务运营/社群营销/短视频营销/大数据营销</t>
  </si>
  <si>
    <t>http://www.dianzikejian.com/content_1032.html</t>
  </si>
  <si>
    <t>王文华</t>
  </si>
  <si>
    <t>九牧集团（中国五百强）
中宇集团（上市公司）
鹏鑫铜业（民营企业）</t>
  </si>
  <si>
    <t>国际注册咨询师（CMC）
一级职业经理人
一级人力资源管理师</t>
  </si>
  <si>
    <t>领导力/执行力/团队管理/目标与计划/绩效管理/问题分析与解决</t>
  </si>
  <si>
    <t>http://www.dianzikejian.com/content_1024.html</t>
  </si>
  <si>
    <t>胡军令</t>
  </si>
  <si>
    <t>亚洲（澳门）公开大学硕士</t>
  </si>
  <si>
    <t>精工控股集团有限公司（钢铁民营上市500强）
浙江同星科技股份有限公司（生产制造中韩合资）
阳光国际集团科技发展有限公司 （工艺品美资）</t>
  </si>
  <si>
    <t>国家一级人力资源师
日产训MTP证书</t>
  </si>
  <si>
    <t>宁波</t>
  </si>
  <si>
    <t>培训体系搭建/关键人才培养/非人/薪酬激励/绩效管理/团队建设与管理</t>
  </si>
  <si>
    <t>http://www.dianzikejian.com/content_9527.html</t>
  </si>
  <si>
    <t>常亚南</t>
  </si>
  <si>
    <t>上海市奉贤区政府
华为/中兴通讯
中广核集团/一汽奔腾</t>
  </si>
  <si>
    <t>荔枝微课特邀office讲师
金山办公稻壳WPS定制设计师</t>
  </si>
  <si>
    <t>PPT设计（制作技巧/动画设计等）/Excel数据处理/Word排版</t>
  </si>
  <si>
    <t>http://www.dianzikejian.com/content_2025.html</t>
  </si>
  <si>
    <t>章嘉艺</t>
  </si>
  <si>
    <t>中欧国际工商学院—硕士</t>
  </si>
  <si>
    <t>东兴证券股份有限公司（上市）
虹桥正瀚律师事务所（顶尖商事诉讼事务所）</t>
  </si>
  <si>
    <t>中国注册会计师（CPA）协会非执业会员
特许金融分析师（CFA）
保荐代表人资格</t>
  </si>
  <si>
    <t>IPO上市/股权设计/并购重组/财务报表分析</t>
  </si>
  <si>
    <t>http://www.dianzikejian.com/content_2342.html</t>
  </si>
  <si>
    <t>木子</t>
  </si>
  <si>
    <t>阿里巴巴（中国）有限公司（世界500强）
同程网络科技股份有限公司（上市公司）</t>
  </si>
  <si>
    <t>国际职业培训师认证
企业培训师一级</t>
  </si>
  <si>
    <t>内训师课程开发/授课技巧/教学设计/商务报告制作/PPT设计与制作/新媒体营销</t>
  </si>
  <si>
    <t>http://www.dianzikejian.com/content_771.html</t>
  </si>
  <si>
    <t>李志勇</t>
  </si>
  <si>
    <t>京东方科技集团股份有限公司（上市）
广西柳工机械股份有限公司</t>
  </si>
  <si>
    <t>非人/招聘面试/目标管理/激励与留住人才/人才盘点与人才梯队建设/团队建设/高情商管理沟通/角色认知与转变/向上管理/MTP管理能力提升</t>
  </si>
  <si>
    <t>http://www.dianzikejian.com/content_3206.html</t>
  </si>
  <si>
    <t>崔甲生</t>
  </si>
  <si>
    <t>中共黑龙江省党校研究生</t>
  </si>
  <si>
    <t>吉林省白城地区审计局
大庆石油管理局（黑龙省百强企业）
恒大集团（世界500强）</t>
  </si>
  <si>
    <t>高级经济师
中华人民共和国律师资格证</t>
  </si>
  <si>
    <t>法律风险防控/合规体系建设/公司法人治理结构设计</t>
  </si>
  <si>
    <t>http://www.dianzikejian.com/content_5520.html</t>
  </si>
  <si>
    <t>张楚培</t>
  </si>
  <si>
    <t xml:space="preserve">北京理工大学MBA
</t>
  </si>
  <si>
    <t>武汉可口可乐饮料有限公司
武汉冠华实业集团（台湾国产集团属下大陆企业）
深圳惠康医疗器械有限公司</t>
  </si>
  <si>
    <t>国家一级企业培训师</t>
  </si>
  <si>
    <t>领导力/现代企业管理/企业变革之道/管理心理学</t>
  </si>
  <si>
    <t>http://www.dianzikejian.com/content_4469.html</t>
  </si>
  <si>
    <t>云潭</t>
  </si>
  <si>
    <t xml:space="preserve">中国人寿（河南区）
河南中石油
银基集团（香港上市公司）
</t>
  </si>
  <si>
    <t>日产训（中国）MTP-TTT（6单元版）认证
RTC 性格分析师认证
国际注册ACI职业沙盘认证师</t>
  </si>
  <si>
    <t xml:space="preserve">
团队管理/管理沟通/领导力/管理技能</t>
  </si>
  <si>
    <t>http://www.dianzikejian.com/content_6759.html</t>
  </si>
  <si>
    <t>张诚忠</t>
  </si>
  <si>
    <t>英国威尔士大学硕士</t>
  </si>
  <si>
    <t>EPS爱普司(中国)</t>
  </si>
  <si>
    <t xml:space="preserve">注册创新创业培训师
</t>
  </si>
  <si>
    <t>领导力变革/团队执行力/员工辅导培育/跨部门沟通/高效会议/问题解决等</t>
  </si>
  <si>
    <t>https://v.youku.com/v_show/id_XMTgyMTQwODg5Ng==.html</t>
  </si>
  <si>
    <t>杨晓璐</t>
  </si>
  <si>
    <t>劲牌有限公司(中国劲酒)
港迪电气集团 
丝宝集团</t>
  </si>
  <si>
    <t>PTT国际专业培训师
高级经验萃取师
岗位经验内化项目联合研发导师</t>
  </si>
  <si>
    <t>经验萃取/案例教学/课程开发/授课技巧/行动学习/微课开发等</t>
  </si>
  <si>
    <t>https://v.youku.com/v_show/id_XNDQ0MTU0NzEwOA==.html?fromvsogou=1&amp;ctid=16be3949de72c4ed&amp;refer=pgy_operation.wulin.tl_00003189_1000_mymaia_19060400</t>
  </si>
  <si>
    <t>朱文虎</t>
  </si>
  <si>
    <t>中美史克公司
天津达仁堂公司
正大制药集团</t>
  </si>
  <si>
    <t>WFA绩效倍增商学院特聘促动师
行动学习促动师
4维培训体验设计认证老师</t>
  </si>
  <si>
    <t>价值营销/大客户管理/销售技巧/团队建设</t>
  </si>
  <si>
    <t>https://www.iqiyi.com/v_z3s4mqi430.html</t>
  </si>
  <si>
    <t>吴艳雯</t>
  </si>
  <si>
    <t>武汉科技大学硕士</t>
  </si>
  <si>
    <t>中国银行
邮政储蓄银行</t>
  </si>
  <si>
    <t>中科院市场营销师
AFP金融理财师</t>
  </si>
  <si>
    <t>行外吸金/拓客之道/存量客户激活与管理/顾问式精准营销策略等</t>
  </si>
  <si>
    <t>刘平利</t>
  </si>
  <si>
    <t>协鑫（集团）控股有限公司（中国500强）</t>
  </si>
  <si>
    <t>OFFICE系列课程认证讲师
WPS KVP(金山公司最有价值专家)
英国·博赞思维导图认证管理师</t>
  </si>
  <si>
    <t>办公软件/沟通表达/微课开发/思维导图等</t>
  </si>
  <si>
    <t>https://v.qq.com/x/page/w3276t7ba5g.html</t>
  </si>
  <si>
    <t>赵博</t>
  </si>
  <si>
    <t>人民大学硕士</t>
  </si>
  <si>
    <t>山东中启创优科技股份有限公司（上市）
鑫茂荣信财富投资管理（北京）有限公司</t>
  </si>
  <si>
    <t>理财师</t>
  </si>
  <si>
    <t>理财规划/财富管理/资产配置/家企法税规划/客户沙龙</t>
  </si>
  <si>
    <t>https://v.youku.com/v_show/id_XNTgzNTk3MjU1Ng==.html</t>
  </si>
  <si>
    <t>张路喆</t>
  </si>
  <si>
    <t>日本大阪大学硕士</t>
  </si>
  <si>
    <t>法国索迪斯（Sodexo）集团（世界500强）
美国通用电气公司（世界500强）</t>
  </si>
  <si>
    <t>沙盘模拟AACPA认证
哈里逊心理测评认证
行动教练认证</t>
  </si>
  <si>
    <t>大客户销售/销售团队管理/销售团队建设/销售谈判/销售礼仪</t>
  </si>
  <si>
    <t>http://www.dianzikejian.com/content_9420.html</t>
  </si>
  <si>
    <t>张帆</t>
  </si>
  <si>
    <t>世纪城洲际酒店（五星级）
重庆万豪酒店（五星级）
成都置信实业（集团）有限公司</t>
  </si>
  <si>
    <t>高级培训师
优秀学习设计师</t>
  </si>
  <si>
    <t>课程设计与开发/授课技巧/学习项目设计/经验萃取/商务演讲等</t>
  </si>
  <si>
    <t>http://www.dianzikejian.com/content_4971.html</t>
  </si>
  <si>
    <t>文瀚</t>
  </si>
  <si>
    <t>中集集团（中国500强）
东风汽车集团（世界500强）
STELLANTIS集团（世界500强）</t>
  </si>
  <si>
    <t>职业化沙盘认证讲师
东风汽车集团核心人才库专家
湖北省武汉市管理创新奖一等奖获得者</t>
  </si>
  <si>
    <t>MTP/领导力/跨部门沟通/目标与执行/时间管理/问题分析与解决</t>
  </si>
  <si>
    <t>http://www.iqiyi.com/v_1wye8gppbnk.html</t>
  </si>
  <si>
    <t>胡晓莉</t>
  </si>
  <si>
    <t>上汽联创汽车电子有限公司（大型国企）
华为技术有限公司（世界500强）</t>
  </si>
  <si>
    <t>MTP证书
高级企业培训师认证
City&amp;Guide讲师认证</t>
  </si>
  <si>
    <t>招聘面试/绩效管理/职业规划/企业文化/非人//HRBP/人才梯队等</t>
  </si>
  <si>
    <t>https://v.youku.com/v_show/id_XNTAxOTc0NjM3Mg==.html</t>
  </si>
  <si>
    <t>余世勇</t>
  </si>
  <si>
    <t>北京师范大学博士</t>
  </si>
  <si>
    <t>辽宁方大集团实业有限公司（上市）
特步（中国）有限公司（上市）</t>
  </si>
  <si>
    <t>高级税务筹划师
高级企业风险管理师
国际注册内部控制师</t>
  </si>
  <si>
    <t>财税/投融资/财务管理/税收筹划/内控与风险管理</t>
  </si>
  <si>
    <t>http://www.dianzikejian.com/content_6187.html</t>
  </si>
  <si>
    <t>杨三石</t>
  </si>
  <si>
    <t>中商环宇(北京)国际旅行社有限公司
中国康辉旅游集团有限公司（全国十强旅行社）</t>
  </si>
  <si>
    <t>OSTIC培训师                                                                                      OSTIC营销师                                                                                             国家注册人力资源管理师</t>
  </si>
  <si>
    <t>西宁</t>
  </si>
  <si>
    <t>销售技巧培训/销售团队建设/销售团队管理/客户服务/产品营销定位</t>
  </si>
  <si>
    <t>https://v.youku.com/v_show/id_XNDYxNjczODE1Ng==.html</t>
  </si>
  <si>
    <t>师全润</t>
  </si>
  <si>
    <t>亚信科技控股有限公司（世界500强）
华为大学
汉能控股管理培训部</t>
  </si>
  <si>
    <t>日产训MTP高级培训师</t>
  </si>
  <si>
    <t>管理领导力/团队管理/执行力/有效沟通/向华为学管理</t>
  </si>
  <si>
    <t>https://v.youku.com/v_show/id_XNTE2NjAzNTIzNg==.html</t>
  </si>
  <si>
    <t>杨丽萍</t>
  </si>
  <si>
    <t>船舶设计研究所党（中船集团(世界500强）下属成员单位）</t>
  </si>
  <si>
    <t xml:space="preserve">高级政工师                                                                                                      </t>
  </si>
  <si>
    <t>葫芦岛</t>
  </si>
  <si>
    <t>四史（红色）教育/党建党务/党风廉政建设/公文写作</t>
  </si>
  <si>
    <t>https://v.youku.com/v_show/id_XNTgxNDA2MTA2MA==.html</t>
  </si>
  <si>
    <t>张坤
（Queen）</t>
  </si>
  <si>
    <t>黑龙江省易才劳务派遣公司
黑龙江省粮食学院</t>
  </si>
  <si>
    <t>注册国际高级礼仪培训师（CISET）</t>
  </si>
  <si>
    <t>高端政务礼仪/商务礼仪/服务礼仪/销售服务/茶礼仪/客户投诉处理</t>
  </si>
  <si>
    <t>孙成龙</t>
  </si>
  <si>
    <t>大庆市让胡路区政府
成都市高新区人民法院
大庆职业大学
大庆石油管理局经济法规处</t>
  </si>
  <si>
    <t>律师执业证
法律顾问资格认证
法律顾问执业认证</t>
  </si>
  <si>
    <t>法律风险防控/合同风险与防范/劳动争议仲裁诉讼</t>
  </si>
  <si>
    <t>陈竹友</t>
  </si>
  <si>
    <t>香港国际商学院MBA</t>
  </si>
  <si>
    <t>麦肯锡（上海）管理咨询公司（世界500强）
北京大学管理案例研究中心
威罗尼（台湾）工艺有限公司</t>
  </si>
  <si>
    <t>全球500强华人讲师证书</t>
  </si>
  <si>
    <t>企业战略/集团管控/业务流程再造/品牌战略规划/企业文化建设</t>
  </si>
  <si>
    <t>https://www.bilibili.com/video/BV1iD4y1w7Bc/?vd_source=acb3a37862bc6fc2c4e8ecfb83acc99f</t>
  </si>
  <si>
    <t>俞平</t>
  </si>
  <si>
    <t>雪松控股集团（世界500强）
波士顿科学国际有限公司（上市）
沙特阿拉伯国家石油公司（世界最大的石油公司）</t>
  </si>
  <si>
    <t>国家二级心理咨询师
PEPC全球认证心理咨询师
哈理逊评估认证大师级教练</t>
  </si>
  <si>
    <t>领导力/目标计划管理/授权艺术/管理沟通/教练管理</t>
  </si>
  <si>
    <t>http://www.dianzikejian.com/content_6178.html</t>
  </si>
  <si>
    <t>何朔</t>
  </si>
  <si>
    <t>黑龙江事业单位
辽宁濠逸矿业有限公司
中远集团（世界500强）</t>
  </si>
  <si>
    <t>人社部招标采购师
评审专家聘书</t>
  </si>
  <si>
    <t>规范军政、企业招标流程/招投标谈判/企业招采/销售/审计监督</t>
  </si>
  <si>
    <t xml:space="preserve">https://pan.baidu.com/s/1NKvvJkHJb1qVTiTuxQJq-A 
提取码：ctv4 </t>
  </si>
  <si>
    <t>赖艳芬</t>
  </si>
  <si>
    <t>岗位专项技能证书（高级国学礼仪培训师）
国际注册高级礼仪培训师
礼宾礼仪师资证书</t>
  </si>
  <si>
    <t>许昌</t>
  </si>
  <si>
    <t>服务营销/网点管理/服务礼仪/大堂经理/柜员/服务标准/现场管理/标杆网点/网点辅导</t>
  </si>
  <si>
    <t>https://www.ixigua.com/6961744820817625636?logTag=d9d575482624ada21dbd&amp;wid_try=1</t>
  </si>
  <si>
    <t>蔡柏玉</t>
  </si>
  <si>
    <t>中科院心理所硕士</t>
  </si>
  <si>
    <t>招商银行（世界500强）（北京）
京东物流集团（上市）
北京叮咚互动信息技术有限公司</t>
  </si>
  <si>
    <t xml:space="preserve">《结构思考力》认证讲师
东尼·博赞思维导图®认证讲师
左圆右方·创新思维©认证讲师
CAF（中国）引导师协会认证引导师
AACTP（美国）行动领导力国际授权认证讲师
</t>
  </si>
  <si>
    <t xml:space="preserve">结构化思维/创新思维/思维导图/问题分析与创新解决/乐高创新工作坊/创新引导师赋能/团队创新人才孵化
</t>
  </si>
  <si>
    <t>https://v.youku.com/v_show/id_XNTE3MTk1NzQ4OA==.html</t>
  </si>
  <si>
    <t>赵语桐</t>
  </si>
  <si>
    <t>中国平安保险（集团）股份有限公司（世界500强）
保险行销集团某分公司
东方华尔金融教育咨询有限公司</t>
  </si>
  <si>
    <t>CHFP理财规划师高级
理财规划师一级</t>
  </si>
  <si>
    <t xml:space="preserve">财富管理/理财规划/保险销售/增员/家庭理财规划/客户沙龙
</t>
  </si>
  <si>
    <t>余丹</t>
  </si>
  <si>
    <t>国有企业（中国商业10强）</t>
  </si>
  <si>
    <t>CPPM高级注册职业采购经理
人社部高级招标采购师
PMP国际项目管理师</t>
  </si>
  <si>
    <t xml:space="preserve">投标团队管理/投标项目指导/招投标项目谈判/标书制作
</t>
  </si>
  <si>
    <t>https://v.youku.com/v_show/id_XNTg2OTI3NTA3Ng==.html</t>
  </si>
  <si>
    <t>张维明</t>
  </si>
  <si>
    <t>对外经济贸易大学硕士</t>
  </si>
  <si>
    <t>Sonos（美资上市企业）
摩托罗拉公司（世界500强）
中国建设银行（世界500强）</t>
  </si>
  <si>
    <t>《德鲁克八项基本管理技能》培训认证顾问</t>
  </si>
  <si>
    <t xml:space="preserve">创新思维/创新策略/领导力/管理技能/团队协作
</t>
  </si>
  <si>
    <t xml:space="preserve">https://v.qq.com/x/page/c3248bbpzb6.html
</t>
  </si>
  <si>
    <t>周城</t>
  </si>
  <si>
    <t>中国人民解放军政治学院硕士</t>
  </si>
  <si>
    <t>某船舶集团（央企）</t>
  </si>
  <si>
    <t>高级政工师
广东邮电客座教授
平云信息党建研究院副院长</t>
  </si>
  <si>
    <t>党建实操实践/党建品牌建设/党建管理创新/时事与政策解读</t>
  </si>
  <si>
    <t>https://pan.baidu.com/s/1N36OSLrwLWhO8BnYE7XkhA?pwd=pfk3
 提取码: pfk3 （百度网盘）</t>
  </si>
  <si>
    <t>张远</t>
  </si>
  <si>
    <t>韩南大学博士</t>
  </si>
  <si>
    <t>三星集团（世界500强）中国服务总部</t>
  </si>
  <si>
    <t>高级创业指导师</t>
  </si>
  <si>
    <t>私域流量/社群营销/短视频营销/大数据营销/销售技巧与话术</t>
  </si>
  <si>
    <t>https://v.youku.com/v_show/id_XNTE2MTg0NTkxMg==.html?spm=a2h0c.8166622.PhoneSokuUgc_1.dscreenshot</t>
  </si>
  <si>
    <t>丁晓剑</t>
  </si>
  <si>
    <t>上海交大博士</t>
  </si>
  <si>
    <t>深圳市赛格集团有限公司（中国500强）
西蒙电气（中国）有限公司（外资）</t>
  </si>
  <si>
    <t>国家注册管理咨询师</t>
  </si>
  <si>
    <t>企业增长战略/组织创新/企业文化/绩效管理</t>
  </si>
  <si>
    <t>马涛</t>
  </si>
  <si>
    <t>环球影业（香港）投资集团</t>
  </si>
  <si>
    <t>广州培训师联合会理事
国家半导体照明研发及产业联盟-“商业模式设计”特邀专家</t>
  </si>
  <si>
    <t>战略创新/商业模式设计/数字化转型/资本路径设计/战略执行规划/经济趋势分析</t>
  </si>
  <si>
    <t>https://www.bilibili.com/video/BV1kL411b7F8/</t>
  </si>
  <si>
    <t>张永杰</t>
  </si>
  <si>
    <t>东工集团（大型民营企业）
富士康科技集团（世界500强）
颐海国际控股有限公司（上市）</t>
  </si>
  <si>
    <t>国家注册安全工程师
国家注册安全评价师
富士康大学工业安全认证讲师</t>
  </si>
  <si>
    <t>安全生产管理/班组长安全管理/精益安全管理/通信、电力安全管理/现场安全管理……</t>
  </si>
  <si>
    <t>李文明</t>
  </si>
  <si>
    <t>哈尔滨工业大学博士</t>
  </si>
  <si>
    <t>大通集团（上市）
花帝集团
青岛科技大学</t>
  </si>
  <si>
    <t>青岛科技大学副教授</t>
  </si>
  <si>
    <t>企业战略发展规划/组织架构/企业文化体系搭建/绩效管理体系搭建</t>
  </si>
  <si>
    <t>https://v.youku.com/v_show/id_XNTE5NDcwNjI1Mg==.html</t>
  </si>
  <si>
    <t>韩博睿</t>
  </si>
  <si>
    <t>香港公开大学硕士</t>
  </si>
  <si>
    <t>上海交通大学四川研究院
帝欧家居股份有限公司（上市）</t>
  </si>
  <si>
    <t>高级企业培训师
日产训（中国）MTP-TTT（6单元版）认证讲师</t>
  </si>
  <si>
    <t>党建实操实践/党建品牌创新与实务/时事与政策解读/党建与工作深度融合</t>
  </si>
  <si>
    <t>http://www.iqiyi.com/v_1twiq40x01c.html?social_platform=link&amp;p1=2_22_221&amp;_frd=nBGcCiAl4pxW3fXJxT82YeexLBtj4WqkELJ%2BHut51Km7S6S6JuLplG2PYI8J0JUdns8mx%2FJYjWUS5XeX0045%2F8z1lu9mIDtbbjtewsdOsy8%3D</t>
  </si>
  <si>
    <t>徐新林</t>
  </si>
  <si>
    <t xml:space="preserve">河南牧业经济学院 </t>
  </si>
  <si>
    <t>中共河南省直属党校客座教授
华北水电大学广谱哲学研究所客座研究员
河南省人社厅、教育厅高校教师系列德育组职称评审专家</t>
  </si>
  <si>
    <t xml:space="preserve">
中共党史/企业党建/马克思主义理论/中央政策解读</t>
  </si>
  <si>
    <t>https://v.youku.com/v_show/id_XNTE2MDgwNTIwNA==.html?fromvsogou=1&amp;ctid=16be3949de72c4ed&amp;refer=pgy_operation.wulin.tl_00003189_1000_mymaia_19060400</t>
  </si>
  <si>
    <t>马腾</t>
  </si>
  <si>
    <t>武汉理工大学硕士</t>
  </si>
  <si>
    <t>中广核-台山核电合营有限公司（中外合资）</t>
  </si>
  <si>
    <t>ACI高级课程开发师
IPTA国际培训师
中国培训发展研究中心高级培训师
金山办公软件KOS大师
东尼博赞思维导图认证管理师
DISC测评顾问</t>
  </si>
  <si>
    <t>内训师培养/培训体系搭建/课程开发与设计/微课开发/创新思维</t>
  </si>
  <si>
    <t>https://v.youku.com/v_show/id_XNTE2MDgwODMyMA==.html?fromvsogou=1&amp;ctid=16be3949de72c4ed&amp;refer=pgy_operation.wulin.tl_00003189_1000_mymaia_19060400</t>
  </si>
  <si>
    <t>马茗</t>
  </si>
  <si>
    <t>香港财经学院硕士</t>
  </si>
  <si>
    <t>云南省建设投资控股集团有限公司（国企）</t>
  </si>
  <si>
    <t>高级工程师
PMP美国项目管理协会认证
日产训（中国）MTP-TTT（6单元版）认证</t>
  </si>
  <si>
    <t>工程项目管理/安全文明施工/工程现场跨部门沟通/施工现场6S管理/施工班组长培育</t>
  </si>
  <si>
    <t>https://v.youku.com/v_show/id_XNTg2NTM5NzQ0MA==.html</t>
  </si>
  <si>
    <t>吴丹黎</t>
  </si>
  <si>
    <t xml:space="preserve">可口可乐饮料有限公司（武汉）（世界500强）
德尔福派克电气系统有限公司（世界500强）
罗盖特生物营养食品有限公司（世界前三的法资淀粉深加工集团）
</t>
  </si>
  <si>
    <t>高级人力资源管理师
可口可乐管理学院认证培训师
武汉高校联盟职业生涯规划指导老师</t>
  </si>
  <si>
    <t>绩效管理/非人/招聘面试/目标计划管理/中层管理/时间管理</t>
  </si>
  <si>
    <t>https://v.youku.com/v_show/id_XNTE4MjI3MzkyNA==.html</t>
  </si>
  <si>
    <t>玄万利</t>
  </si>
  <si>
    <t>上海交通大学MBA总裁高管班</t>
  </si>
  <si>
    <t>中国第二十冶金建设公司（央企）河北公司
三一集团（上市）上海新利恒事业部</t>
  </si>
  <si>
    <t>高级经济师
人力资源管理师
《CIPL》资格证书</t>
  </si>
  <si>
    <t>绩效考核设计/绩效管理系统升级/培训体系创新/培训项目设计/激励机制设计/招聘与面试</t>
  </si>
  <si>
    <t>https://v.youku.com/v_show/id_XNTE2MzQ2Mjk4OA==.html</t>
  </si>
  <si>
    <t>盛耀东</t>
  </si>
  <si>
    <t>北京科技大学硕士</t>
  </si>
  <si>
    <t>山东煤炭干部学校
中国石化管道储运有限公司黄岛油库
中国石化管道储运有限公司湛江输油处</t>
  </si>
  <si>
    <t>管道储运高级政工师</t>
  </si>
  <si>
    <t>党支部建设/党建与中心工作深度融合/党史党建/企业工会工作</t>
  </si>
  <si>
    <t xml:space="preserve">https://v.youku.com/v_show/id_XNTE4MTU1NjU2NA==.html
</t>
  </si>
  <si>
    <t>祁思齐</t>
  </si>
  <si>
    <t>某股份制龙头商业银行</t>
  </si>
  <si>
    <t>行长能力提升/网点经营管理/对公营销/存款营销/信贷营销</t>
  </si>
  <si>
    <t>https://v.youku.com/v_show/id_XNTE2MTI4OTc4NA==.html</t>
  </si>
  <si>
    <t>黄玖霖</t>
  </si>
  <si>
    <t>中国人民银行（央企）深圳中心支行</t>
  </si>
  <si>
    <t>行长能力提升/对公营销/企业金融生态链</t>
  </si>
  <si>
    <t>陈庆兰</t>
  </si>
  <si>
    <t>广西师范大学硕士</t>
  </si>
  <si>
    <t>安莉芳控股有限公司（上市）
广东多拉美有限公司</t>
  </si>
  <si>
    <t>供应链管理/采购与供应商/仓储物流/生产成本/质量管理……</t>
  </si>
  <si>
    <t>http://www.dianzikejian.com/content_8342.html</t>
  </si>
  <si>
    <t>刘冰</t>
  </si>
  <si>
    <t>太古可口可乐公司（世界500强）
郑州思念食品有限公司（大型民营企业）
河南科隆集团有限公司（中国建材企业500强）</t>
  </si>
  <si>
    <t>二级企业人力资源管理师
高级职业培训师</t>
  </si>
  <si>
    <t>HRBP/非人/绩效管理/招聘面试/组织设计/职责梳理/建立培训学院</t>
  </si>
  <si>
    <t>戚锐</t>
  </si>
  <si>
    <t>中节能六合天融环保科技有限公司（央企）
大连天宝绿色食品股份有限公司
万丰达实业集团</t>
  </si>
  <si>
    <t>国家注册安全工程师
香港圣约翰急救员OHSAS18001内审员</t>
  </si>
  <si>
    <t>海口</t>
  </si>
  <si>
    <t>风险管控技术/隐患排查与治理/应急管理/事故事件管理/负责人当责力提升/安全领导力……</t>
  </si>
  <si>
    <t>https://v.youku.com/v_show/id_XNTE2MDg5MDE2NA==.html</t>
  </si>
  <si>
    <t>杨海清</t>
  </si>
  <si>
    <t>上海市杨浦区人保局、区委统战部（政府）
银行间清算公司（政府）</t>
  </si>
  <si>
    <t>高级劳动关系协调员
国际培训师资格证书</t>
  </si>
  <si>
    <t>党建党务/党风廉政建设/公文写作/保密管理/档案管理/行政管理/工会管理/团组织建设/人力资源等</t>
  </si>
  <si>
    <t>https://v.youku.com/v_show/id_XNTgxNDA3MDU1Mg==.html</t>
  </si>
  <si>
    <t>郭一诺</t>
  </si>
  <si>
    <t>中国石化集团（世界500强）河北分公司</t>
  </si>
  <si>
    <t>国际教练联合会（ICF）认证PCC专业教练
英国高管教练学院AoEC认证《系统性团队教练》
《可复制的领导力》版权课授权讲师、训练营认证辅导导师
日产训（中国）MTP-TTT（6单元版）认证</t>
  </si>
  <si>
    <t xml:space="preserve">MTP系列/领导力/团队管理/中层管理技能/教练式员工辅导与激励/管理沟通技巧/跨部门沟通/问题分析与解决/执行力/管理者角色认知/情绪压力管理/行动学习工作坊
新员工职业规划……
</t>
  </si>
  <si>
    <t>https://m.youku.com/video/id_XNTg0OTA5NDA3Ng==.html?x=&amp;sharefrom=android&amp;sharekey=5d636bad8f5ce1006d748c3ea4215d020</t>
  </si>
  <si>
    <t>韩增海</t>
  </si>
  <si>
    <t>IBM（世界500强）
百事公司（世界500强）
法国COMA集团</t>
  </si>
  <si>
    <t>人社部”企业培训师“</t>
  </si>
  <si>
    <t>管理技能提升/高效团队建设/高效沟通/执行力……</t>
  </si>
  <si>
    <t xml:space="preserve">https://www.iqiyi.com/v_1wyhhaudc2s.html   </t>
  </si>
  <si>
    <t>李雪梅</t>
  </si>
  <si>
    <t>郑州大学硕士</t>
  </si>
  <si>
    <t>中共河南省直机关党校-教授
中国人民银行某中心
某省十八大、十九大及历次全会精神宣讲团</t>
  </si>
  <si>
    <t>正高级职称-教授</t>
  </si>
  <si>
    <t>党建党务/党风廉政建设/党政组织建设/党建品牌建设/时务政策分析</t>
  </si>
  <si>
    <t>郝明玉</t>
  </si>
  <si>
    <t>南开大学经济学硕士</t>
  </si>
  <si>
    <t>郑州银行（全球银行品牌价值500强）
平安银行（世界500强）</t>
  </si>
  <si>
    <t>国际金融理财师（CFP）
基金从业证书  
银行从业资格证</t>
  </si>
  <si>
    <t>私人银行/资产配置/理财经理营销技巧/零售转型/外拓实战/厅堂营销策划/信用卡营销</t>
  </si>
  <si>
    <t>https://v.qq.com/x/page/t3308fbdtd0.html</t>
  </si>
  <si>
    <t>墨凡</t>
  </si>
  <si>
    <t xml:space="preserve">
中国平安保险（集团）股份有限公司（世界500强）</t>
  </si>
  <si>
    <t>中国寿险管理师
中国银行寿险规划师
中国个人寿险规划师</t>
  </si>
  <si>
    <t>增员/产说会/创说会/大单销售/团队管理/寿险销售</t>
  </si>
  <si>
    <t>https://www.bilibili.com/video/BV1u64y1Y7Tw/</t>
  </si>
  <si>
    <t>门晓慧</t>
  </si>
  <si>
    <t>中国电信股份有限公司（世界500强）哈尔滨分公司
哈尔滨大商圈互联网科技有限公司</t>
  </si>
  <si>
    <t>茶艺师证书
国际绩效改进师证书
中国电信学院课程授权讲师资格证书</t>
  </si>
  <si>
    <t>哈尔滨</t>
  </si>
  <si>
    <t>职场高效沟通/职业素养修炼/公众演讲/公文写作</t>
  </si>
  <si>
    <t xml:space="preserve">https://v.youku.com/v_show/id_XNTg2NTk4NTM3Ng==.html
</t>
  </si>
  <si>
    <t>魏凌睿</t>
  </si>
  <si>
    <t>电子科技大学硕士</t>
  </si>
  <si>
    <t>华为技术有限公司（世界500强）
诺基亚通信投资（中国）有限公司（世界500强）</t>
  </si>
  <si>
    <t>PMP项目管理师
国际数据管理师CDMP
信息系统集成项目经理
微软认证讲师</t>
  </si>
  <si>
    <t>数字化转型/大数据/5G/物联网/区块链/数据分析</t>
  </si>
  <si>
    <t>https://v.youku.com/v_show/id_XNTg1MzQ2OTM3Mg==.html</t>
  </si>
  <si>
    <t>韩草</t>
  </si>
  <si>
    <t>华晨宝马汽车有限公司（合资企业）
微软（中国）有限公司（世界500强）
腾讯科技（深圳）有限公司（世界500强）</t>
  </si>
  <si>
    <t>美国注册管理会计师</t>
  </si>
  <si>
    <t>成本管理/预算管理/应收账款/资产负债/风险管理/财务报表/非财/财务战略/财务规划</t>
  </si>
  <si>
    <t>https://t.hk.uy/aW8v</t>
  </si>
  <si>
    <t>赵亦冰</t>
  </si>
  <si>
    <t>兴业银行股份有限公司（世界500强）
中国民生信托有限公司
中信银行（世界500强）</t>
  </si>
  <si>
    <t>高级技能-心理咨询师
证券从业资格证书
国际金融理财师（CFP）</t>
  </si>
  <si>
    <t>私人银行/资产配置/理财经理营销技巧/零售转型/厅堂营销策划/客户关系维护与营销</t>
  </si>
  <si>
    <t>https://www.bilibili.com/video/BV1qY411M7h6/?vd_source=b300c037d5c9a01a9dfb77e4319dc1ae</t>
  </si>
  <si>
    <t>张维丰</t>
  </si>
  <si>
    <t>广东皮阿诺科学艺术家居股份有限公司（上市）
欧派家居集团股份有限公司（上市）
广州王老吉药业股份有限公司（全国医药50强）</t>
  </si>
  <si>
    <t>美国NLP认证专业执行师
中国NLP认证团队教练导师
日产训（中国）MTP-TTT（6单元版）认证</t>
  </si>
  <si>
    <t>领导力/团队建设与管理/沟通管理/目标制定与计划管理</t>
  </si>
  <si>
    <t>https://v.youku.com/v_show/id_XNTg0NTUyNjM2MA==.html</t>
  </si>
  <si>
    <t>骆仁童</t>
  </si>
  <si>
    <t xml:space="preserve">优视科技有限公司
腾讯科技（深圳）有限公司（世界500强）
阿里巴巴集团控股有限公司（世界500强）
</t>
  </si>
  <si>
    <t>数字化转型/大数据/趋势分析/物联网/区块链/数据分析/宏观经济</t>
  </si>
  <si>
    <t>https://v.youku.com/v_show/id_XNTg0MTczMDE2MA==.html?spm=a2hbt.13141534.1_2.d_3&amp;scm=20140719.manual.114461.video_XNTg0MTczMDE2MA==</t>
  </si>
  <si>
    <t>李平凡</t>
  </si>
  <si>
    <t>中邮人寿保险股份有限公司（国企）
中国邮政集团有限公司（世界500强）
中国太平洋保险（集团）股份有限公司（世界500强）</t>
  </si>
  <si>
    <t>东北大学继续教育学院客座教授
中国保险行业金牌讲师
中国寿险管理师-高级资格证书
南开大学本科证书</t>
  </si>
  <si>
    <t>沈阳</t>
  </si>
  <si>
    <t>目标管理/高效沟通/情绪管理/教练式管理/高绩效团队打造</t>
  </si>
  <si>
    <t xml:space="preserve">https://v.youku.com/v_show/id_XNTg0MTg5MDA2OA==.html
</t>
  </si>
  <si>
    <t>蒋裕华</t>
  </si>
  <si>
    <t>北京大学国家发展研究院MBA</t>
  </si>
  <si>
    <t>华为技术有限公司（世界500强）
中国惠普有限公司（世界500强）
IBM（中国）有限公司（世界500强）</t>
  </si>
  <si>
    <t>卓越领导力/团队执行力/情绪压力管理/激励与授权/管理者角色认知</t>
  </si>
  <si>
    <t>https://v.youku.com/v_show/id_XNTg0NTQwNzYyMA==.html</t>
  </si>
  <si>
    <t>王文婷</t>
  </si>
  <si>
    <t>海南航空控股股份有限公司（五星级）
三亚·亚特兰蒂斯酒店（七星级）</t>
  </si>
  <si>
    <t>高级银行服务礼仪督导师
国际礼仪专项证书
中商联政务礼仪指导师</t>
  </si>
  <si>
    <t>职业形象/五星级服务礼仪/沟通礼仪/商务礼仪/高端商务接待礼仪</t>
  </si>
  <si>
    <t>https://www.zhihu.com/zvideo/1466467512154501120</t>
  </si>
  <si>
    <t>邱尉宁</t>
  </si>
  <si>
    <t>昆山宏讯电子科技有限公司
上海鼎讯电子科技有限公司
华勤技术股份有限公司（国家企业技术中心资格）</t>
  </si>
  <si>
    <t>国家高级企业教练</t>
  </si>
  <si>
    <t>常州</t>
  </si>
  <si>
    <t>现场管理/生产管理/班组长/5S管理/安全生产</t>
  </si>
  <si>
    <t>https://v.youku.com/v_show/id_XNTg0ODY5NjY5Mg==.html</t>
  </si>
  <si>
    <t>窦伟</t>
  </si>
  <si>
    <t xml:space="preserve">湖南卫视，华娱卫视，深圳电视台
深圳市比达文化传媒有限公司
广州市玛雅文化传播有限公司 （广州4A） </t>
  </si>
  <si>
    <t>新媒体营销/短视频营销/直播带货/品牌策划/活动营销/社群营销</t>
  </si>
  <si>
    <t>https://v.youku.com/v_show/id_XNTg1NTg2NTI1Ng==.html</t>
  </si>
  <si>
    <t>冯颖</t>
  </si>
  <si>
    <t>平安银行
某券商私募股权子公司（地方政府控股）</t>
  </si>
  <si>
    <t>AFP
证券投资顾问
基金从业资格证</t>
  </si>
  <si>
    <t>金融产品分析/金融产品营销/资产配置/私人银行/家族信托</t>
  </si>
  <si>
    <t>刘培林</t>
  </si>
  <si>
    <t>顶新国际集团（台企）
AkzoNobel（阿克苏诺贝尔）集团（世界500强）</t>
  </si>
  <si>
    <t>高级企业培训师                                                                                                国际心理咨询师（CIPC）（中级）</t>
  </si>
  <si>
    <t>管理技巧提升/高绩效团队建设/团队执行力打造/领导力</t>
  </si>
  <si>
    <t>https://www.ixigua.com/7053302420473905671?wid_try=1</t>
  </si>
  <si>
    <t>曾德飞</t>
  </si>
  <si>
    <t>中国平安保险（集团）股份有限公司（世界500强）
大象保险（金融科技前十企业）</t>
  </si>
  <si>
    <t>高级财富管理规划师
生涯规划师</t>
  </si>
  <si>
    <t>宏观经济与资产配置/大类资产分析/财富管理法律实务/财富管理与资产传承/风险管理与保险配置/境内外财富管理与资产配置</t>
  </si>
  <si>
    <t xml:space="preserve">https://pan.baidu.com/s/1lxTTXc0wfM5r3CwTOQNN8w 提取码: 2ing </t>
  </si>
  <si>
    <t>孙大益</t>
  </si>
  <si>
    <t xml:space="preserve"> 中国人民解放军空军某部  
星火国际传媒集团
</t>
  </si>
  <si>
    <t>安全领导力/安全管理/双体系搭建/安全文化建设等</t>
  </si>
  <si>
    <t>https://b23.tv/9TPFMdN</t>
  </si>
  <si>
    <t>钮宏涛</t>
  </si>
  <si>
    <t>长城汽车股份有限公司（上市）
东风标致汽车公司（世界500强合资）
飞利浦电子中国有限公司（世界500强）</t>
  </si>
  <si>
    <t>国际专业培训师认证</t>
  </si>
  <si>
    <t>商务谈判/大客户开发/经销渠道开发/客户关系管理/团队建设与绩效管理</t>
  </si>
  <si>
    <t>https://v.youku.com/v_show/id_XNTk1MDA0NjczNg==.html</t>
  </si>
  <si>
    <t>泊明</t>
  </si>
  <si>
    <t>剧本杀</t>
  </si>
  <si>
    <t>四川大学硕士</t>
  </si>
  <si>
    <t>熊猫传媒
鼎龙集团（中国500强）</t>
  </si>
  <si>
    <t>2005年全国省级晚报（都市报）好新闻奖三等奖
2006年度南方都市报新闻报道奖常规版面编辑奖铜奖</t>
  </si>
  <si>
    <t>娱乐营销/舆情处理/互联网营销/品牌营销/营销团队打造</t>
  </si>
  <si>
    <t>https://www.iqiyi.com/v_bqsdk2ssko.html</t>
  </si>
  <si>
    <t>徐保强</t>
  </si>
  <si>
    <t xml:space="preserve">日本东丽集团（世界500强）
复盛集团（台资）
广东、湖北、河南第三方技术服务公司
</t>
  </si>
  <si>
    <t>国家注册安全工程师
安全生产标准化评审证书
国家建构筑消防证书</t>
  </si>
  <si>
    <t>注册工程安全师辅导/安全生产//环境保护/职业健康/风险管理</t>
  </si>
  <si>
    <t>https://v.youku.com/v_show/id_XNTg3OTQxMDYwMA==</t>
  </si>
  <si>
    <t>徐大维</t>
  </si>
  <si>
    <t>香港理工大学硕士</t>
  </si>
  <si>
    <t>中国平安集团（世界500强）</t>
  </si>
  <si>
    <t>品牌营销/传统企业转型/IP打造/社群营销/新媒体营销/短视频营销</t>
  </si>
  <si>
    <t>https://www.zhihu.com/zvideo/1543198174634090498</t>
  </si>
  <si>
    <t>沈宏</t>
  </si>
  <si>
    <t>中信银行股份有限公司（信用卡中心）</t>
  </si>
  <si>
    <t>左圆右方创新©授权认证
英国博赞©思维导图认证
英国博赞©超级记忆认证</t>
  </si>
  <si>
    <t>创新思维/思维导图/高效汇报与表达/问题分析与解决/创新人才培养</t>
  </si>
  <si>
    <t>https://haokan.baidu.com/v?vid=3691834947765753400&amp;pd=pcshare</t>
  </si>
  <si>
    <t>郭峰民</t>
  </si>
  <si>
    <t xml:space="preserve">振鸿钢铁集团
科密集团
</t>
  </si>
  <si>
    <t>国际注册ACI职业沙盘模拟讲师
国际注册ITMI人才管理师
TPS实践家</t>
  </si>
  <si>
    <t>精益管理/5s管理/现场可视化管理/班组长/企业降本增效</t>
  </si>
  <si>
    <t>https://v.youku.com/v_show/id_XNTgxNzY2NjQ3Mg==.html?spm=a2hbt.13141534.1_2.d_15&amp;scm=20140719.manual.114461.video_XNTgxNzY2NjQ3Mg==</t>
  </si>
  <si>
    <t>白龙</t>
  </si>
  <si>
    <t>深圳微软技术中心（世界500强）</t>
  </si>
  <si>
    <t>微软全球认证(MCT&amp;MOS)</t>
  </si>
  <si>
    <t>Excel数据处理分析/PPT设计与制作/PowerBI大数据呈现/Word排版/PS图片设计等Office系列应用</t>
  </si>
  <si>
    <t xml:space="preserve">https://v.youku.com/v_show/id_XNTg5OTIyNjQ2NA==.html </t>
  </si>
  <si>
    <t>苏毅</t>
  </si>
  <si>
    <t>北京大学在职研究生
加拿大阿尔伯塔大学MBA（学科全球排名第38）</t>
  </si>
  <si>
    <t xml:space="preserve">艾默生电气-网络能源公司（世界500强）
戴尔中国有限公司（世界500强）
广田控股集团（中国民营500强）
高德置地集团（上市）
</t>
  </si>
  <si>
    <t>美国柯式四级评估培训认证
美国人力资源管理协会专业认证</t>
  </si>
  <si>
    <t>组织变革/组织能力建设/招聘面试/绩效管理/非人/人才梯队搭建/企业文化建设/培训发展体系建设</t>
  </si>
  <si>
    <t>https://v.youku.com/v_show/id_XNTg4MDI1NDg4MA==.html</t>
  </si>
  <si>
    <t>赵丹阳</t>
  </si>
  <si>
    <t>中国联通深圳分公司（世界500强）
广东益道律师事务所</t>
  </si>
  <si>
    <t>执业律师
国家二级法律顾问
中级经济师
基金从业资格
证券从业资格
期货从业资格</t>
  </si>
  <si>
    <t>法律风险防范/企业合规/投融资/股权设计/金融法律</t>
  </si>
  <si>
    <t>https://pan.baidu.com/s/1_vRGF0IBzXRmDzkvSsEMoQ 提取码：hsxd</t>
  </si>
  <si>
    <t>陈博</t>
  </si>
  <si>
    <t>暨南大学博士</t>
  </si>
  <si>
    <t>AECOM咨询集团（世界500强）</t>
  </si>
  <si>
    <t>高级理财规划师
资产评估师</t>
  </si>
  <si>
    <t>资产配置/理财投资/基金营销/开门红财富管理/产说会/创说会/宏观经济</t>
  </si>
  <si>
    <t>https://www.bilibili.com/video/BV1jB4y1V7QA/</t>
  </si>
  <si>
    <t>曾贝贝</t>
  </si>
  <si>
    <t>湖北探索生涯智能教育科技有限公司
联邦快递（中国）有限公司上海分公司（世界500强）</t>
  </si>
  <si>
    <r>
      <rPr>
        <sz val="12"/>
        <color theme="1" tint="0.249977111117893"/>
        <rFont val="宋体"/>
        <charset val="134"/>
      </rPr>
      <t>6秒情商解锁情商教练
美国认证协会（</t>
    </r>
    <r>
      <rPr>
        <sz val="12"/>
        <color theme="1" tint="0.249977111117893"/>
        <rFont val="宋体"/>
        <charset val="134"/>
      </rPr>
      <t>ACI</t>
    </r>
    <r>
      <rPr>
        <sz val="12"/>
        <color theme="1" tint="0.249977111117893"/>
        <rFont val="宋体"/>
        <charset val="134"/>
      </rPr>
      <t>）注册国际高级职业培训师
美国认证协会（</t>
    </r>
    <r>
      <rPr>
        <sz val="12"/>
        <color theme="1" tint="0.249977111117893"/>
        <rFont val="宋体"/>
        <charset val="134"/>
      </rPr>
      <t>ACI</t>
    </r>
    <r>
      <rPr>
        <sz val="12"/>
        <color theme="1" tint="0.249977111117893"/>
        <rFont val="宋体"/>
        <charset val="134"/>
      </rPr>
      <t>）注册国际生涯发展规划师</t>
    </r>
  </si>
  <si>
    <t>高效人际沟通/压力情绪管理/职业素养修炼/职业生涯规划</t>
  </si>
  <si>
    <t>https://v.youku.com/v_show/id_XNTg5MDY5ODQ0OA==.html?spm=a2hcb.playlsit.page.3</t>
  </si>
  <si>
    <t>朱小东</t>
  </si>
  <si>
    <t>中国平安人寿保险股份有限公司（世界500强）
新华人寿保险股份有限公司（中国500强）
华夏人寿保险股份有限公司（世界500强）</t>
  </si>
  <si>
    <t>财富传承管理师
中国商业联合会高级讲师</t>
  </si>
  <si>
    <t>寿险营销/产险营销/期缴保险/年金险/健康险/增员/创说会/产说会</t>
  </si>
  <si>
    <t>冯海虹</t>
  </si>
  <si>
    <t>中国海洋大学博士</t>
  </si>
  <si>
    <t>青岛仁科信息技术有限公司</t>
  </si>
  <si>
    <t>非财/财务经营/风险风控/财务报表/成本预算/会计师考证</t>
  </si>
  <si>
    <t>吴雅澜</t>
  </si>
  <si>
    <t>仲量联行（美国500强）
美国温德姆酒店集团、法国雅高国际酒店集团（世界500强）旗下酒店</t>
  </si>
  <si>
    <t>英国AOEC高管学院认证系统性团队教练
加瓦铁三角系统性团队教练
新加坡SPOT团队引导师
ICF(国际教练联盟)认证教练
WIAL国际行动学习教练</t>
  </si>
  <si>
    <r>
      <rPr>
        <sz val="12"/>
        <color theme="1" tint="0.249977111117893"/>
        <rFont val="宋体"/>
        <charset val="134"/>
      </rPr>
      <t>高绩效团队打造/行动学习</t>
    </r>
    <r>
      <rPr>
        <sz val="12"/>
        <color theme="1" tint="0.249977111117893"/>
        <rFont val="宋体"/>
        <charset val="134"/>
      </rPr>
      <t>/</t>
    </r>
    <r>
      <rPr>
        <sz val="12"/>
        <color theme="1" tint="0.249977111117893"/>
        <rFont val="宋体"/>
        <charset val="134"/>
      </rPr>
      <t>组织变革</t>
    </r>
    <r>
      <rPr>
        <sz val="12"/>
        <color theme="1" tint="0.249977111117893"/>
        <rFont val="宋体"/>
        <charset val="134"/>
      </rPr>
      <t>/</t>
    </r>
    <r>
      <rPr>
        <sz val="12"/>
        <color theme="1" tint="0.249977111117893"/>
        <rFont val="宋体"/>
        <charset val="134"/>
      </rPr>
      <t>组织文化</t>
    </r>
    <r>
      <rPr>
        <sz val="12"/>
        <color theme="1" tint="0.249977111117893"/>
        <rFont val="宋体"/>
        <charset val="134"/>
      </rPr>
      <t>/</t>
    </r>
    <r>
      <rPr>
        <sz val="12"/>
        <color theme="1" tint="0.249977111117893"/>
        <rFont val="宋体"/>
        <charset val="134"/>
      </rPr>
      <t>卓越服务</t>
    </r>
    <r>
      <rPr>
        <sz val="12"/>
        <color theme="1" tint="0.249977111117893"/>
        <rFont val="宋体"/>
        <charset val="134"/>
      </rPr>
      <t>/</t>
    </r>
    <r>
      <rPr>
        <sz val="12"/>
        <color theme="1" tint="0.249977111117893"/>
        <rFont val="宋体"/>
        <charset val="134"/>
      </rPr>
      <t>问题分析与解决</t>
    </r>
  </si>
  <si>
    <t>https://v.youku.com/v_show/id_XNTk3OTIwNzgyOA==.html</t>
  </si>
  <si>
    <t>崔军</t>
  </si>
  <si>
    <t>美的集团（世界500强）
海尔集团（世界500强）
富士康集团（世界500强）</t>
  </si>
  <si>
    <t>智能制造/班组长/八大浪费/TPM/6S现场管理/精益生产/降本增效/VSM</t>
  </si>
  <si>
    <t>孙大斌</t>
  </si>
  <si>
    <t xml:space="preserve">平安银行深圳分行
北京银行深圳分行
懂爱文化传媒
</t>
  </si>
  <si>
    <t>CFP国际金融理财师
AFP金融理财师</t>
  </si>
  <si>
    <t>数字化营销/新媒体营销/短视频营销/直播带货/私域运营/爆品打造</t>
  </si>
  <si>
    <t>https://b23.tv/IVhnODQ</t>
  </si>
  <si>
    <t>胡晓</t>
  </si>
  <si>
    <t>泰尔制药（美资）
达因集团（北京）
深圳铭轩电子商务公司</t>
  </si>
  <si>
    <t>双赢谈判/大客户销售与风险管理/顾问式销售/系统营销/品牌打造</t>
  </si>
  <si>
    <t xml:space="preserve">https://v.youku.com/v_show/id_XNTE4MTEwODg3Ng==.html </t>
  </si>
  <si>
    <t>袁沐风</t>
  </si>
  <si>
    <t>重庆邮电大学硕士</t>
  </si>
  <si>
    <t xml:space="preserve">惠普中国有限公司（世界500强）
春秋航空股份有限公司（上市）
贵州宏立城集团（中国房产500强）
</t>
  </si>
  <si>
    <t>美国项目管理PMP认证
国家二级人力资源管理师
国家一级劳动关系协调师
古贺·报联商授权认证讲师</t>
  </si>
  <si>
    <r>
      <rPr>
        <sz val="12"/>
        <color theme="1" tint="0.249977111117893"/>
        <rFont val="宋体"/>
        <charset val="134"/>
      </rPr>
      <t>执行力/向上管理</t>
    </r>
    <r>
      <rPr>
        <sz val="12"/>
        <color theme="1" tint="0.249977111117893"/>
        <rFont val="宋体"/>
        <charset val="134"/>
      </rPr>
      <t>/</t>
    </r>
    <r>
      <rPr>
        <sz val="12"/>
        <color theme="1" tint="0.249977111117893"/>
        <rFont val="宋体"/>
        <charset val="134"/>
      </rPr>
      <t>向下管理</t>
    </r>
    <r>
      <rPr>
        <sz val="12"/>
        <color theme="1" tint="0.249977111117893"/>
        <rFont val="宋体"/>
        <charset val="134"/>
      </rPr>
      <t>/</t>
    </r>
    <r>
      <rPr>
        <sz val="12"/>
        <color theme="1" tint="0.249977111117893"/>
        <rFont val="宋体"/>
        <charset val="134"/>
      </rPr>
      <t>管理沟通</t>
    </r>
    <r>
      <rPr>
        <sz val="12"/>
        <color theme="1" tint="0.249977111117893"/>
        <rFont val="宋体"/>
        <charset val="134"/>
      </rPr>
      <t>/</t>
    </r>
    <r>
      <rPr>
        <sz val="12"/>
        <color theme="1" tint="0.249977111117893"/>
        <rFont val="宋体"/>
        <charset val="134"/>
      </rPr>
      <t>高效沟通</t>
    </r>
    <r>
      <rPr>
        <sz val="12"/>
        <color theme="1" tint="0.249977111117893"/>
        <rFont val="宋体"/>
        <charset val="134"/>
      </rPr>
      <t>/</t>
    </r>
    <r>
      <rPr>
        <sz val="12"/>
        <color theme="1" tint="0.249977111117893"/>
        <rFont val="宋体"/>
        <charset val="134"/>
      </rPr>
      <t>跨部门沟通</t>
    </r>
    <r>
      <rPr>
        <sz val="12"/>
        <color theme="1" tint="0.249977111117893"/>
        <rFont val="宋体"/>
        <charset val="134"/>
      </rPr>
      <t>/</t>
    </r>
    <r>
      <rPr>
        <sz val="12"/>
        <color theme="1" tint="0.249977111117893"/>
        <rFont val="宋体"/>
        <charset val="134"/>
      </rPr>
      <t>MTP管理能力</t>
    </r>
    <r>
      <rPr>
        <sz val="12"/>
        <color theme="1" tint="0.249977111117893"/>
        <rFont val="宋体"/>
        <charset val="134"/>
      </rPr>
      <t>/</t>
    </r>
    <r>
      <rPr>
        <sz val="12"/>
        <color theme="1" tint="0.249977111117893"/>
        <rFont val="宋体"/>
        <charset val="134"/>
      </rPr>
      <t>情境领导力</t>
    </r>
  </si>
  <si>
    <t>周一凡</t>
  </si>
  <si>
    <t>深圳市中安信业创业投资有限公司
小肥羊餐饮连锁有限公司（上市）</t>
  </si>
  <si>
    <t>美国认证协会（ACI）国际注册沙盘模拟讲师
团队SPOT引导师、促动师
企业人力资源管理师
心理咨询师/企业培训师</t>
  </si>
  <si>
    <t>团队协作/执行力/管理沟通/团队管理/目标计划管理/领导力/沙盘管理</t>
  </si>
  <si>
    <t>https://b23.tv/oWkVPCb</t>
  </si>
  <si>
    <t>张景涛</t>
  </si>
  <si>
    <t xml:space="preserve">中国电信广东广州公司（世界500强）
亚信集团（中国最大通信行业系统集成商）
广州金鹏集团（中国制造500强）
广州沃捷信息科技有限公司
</t>
  </si>
  <si>
    <t xml:space="preserve">工信部认证高级项目管理师
美国项目管理协会PMP认证
信息系统项目管理师（高级）
</t>
  </si>
  <si>
    <t>全流程管理/项目研发管理/项目风险管理/项目沟通管理/项目干系人管理/项目团队建设</t>
  </si>
  <si>
    <t>林晓</t>
  </si>
  <si>
    <t>浙江省旅游集团有限责任公司（全国旅游集团前20强）
布丁酒店（全球酒店集团50强）</t>
  </si>
  <si>
    <t>CTT自我效能提升认证讲师
ICF-Global（国际教练联合会）全球成员</t>
  </si>
  <si>
    <r>
      <rPr>
        <sz val="12"/>
        <color theme="1" tint="0.249977111117893"/>
        <rFont val="宋体"/>
        <charset val="134"/>
      </rPr>
      <t>职业发展/沟通协作</t>
    </r>
    <r>
      <rPr>
        <sz val="12"/>
        <color theme="1" tint="0.249977111117893"/>
        <rFont val="宋体"/>
        <charset val="134"/>
      </rPr>
      <t>/</t>
    </r>
    <r>
      <rPr>
        <sz val="12"/>
        <color theme="1" tint="0.249977111117893"/>
        <rFont val="宋体"/>
        <charset val="134"/>
      </rPr>
      <t>职业素养</t>
    </r>
    <r>
      <rPr>
        <sz val="12"/>
        <color theme="1" tint="0.249977111117893"/>
        <rFont val="宋体"/>
        <charset val="134"/>
      </rPr>
      <t>/</t>
    </r>
    <r>
      <rPr>
        <sz val="12"/>
        <color theme="1" tint="0.249977111117893"/>
        <rFont val="宋体"/>
        <charset val="134"/>
      </rPr>
      <t>情压管理</t>
    </r>
    <r>
      <rPr>
        <sz val="12"/>
        <color theme="1" tint="0.249977111117893"/>
        <rFont val="宋体"/>
        <charset val="134"/>
      </rPr>
      <t>/</t>
    </r>
    <r>
      <rPr>
        <sz val="12"/>
        <color theme="1" tint="0.249977111117893"/>
        <rFont val="宋体"/>
        <charset val="134"/>
      </rPr>
      <t>情商管理</t>
    </r>
    <r>
      <rPr>
        <sz val="12"/>
        <color theme="1" tint="0.249977111117893"/>
        <rFont val="宋体"/>
        <charset val="134"/>
      </rPr>
      <t>/</t>
    </r>
    <r>
      <rPr>
        <sz val="12"/>
        <color theme="1" tint="0.249977111117893"/>
        <rFont val="宋体"/>
        <charset val="134"/>
      </rPr>
      <t>执行力</t>
    </r>
    <r>
      <rPr>
        <sz val="12"/>
        <color theme="1" tint="0.249977111117893"/>
        <rFont val="宋体"/>
        <charset val="134"/>
      </rPr>
      <t>/</t>
    </r>
    <r>
      <rPr>
        <sz val="12"/>
        <color theme="1" tint="0.249977111117893"/>
        <rFont val="宋体"/>
        <charset val="134"/>
      </rPr>
      <t>角色认知</t>
    </r>
  </si>
  <si>
    <t>https://v.youku.com/v_show/id_XNTk5NjkyMDA4NA==.html</t>
  </si>
  <si>
    <t>吴桐</t>
  </si>
  <si>
    <t>华中科技大学博士</t>
  </si>
  <si>
    <t>湖北省某会计师事务所
湖北省某知名化工公司（上市）</t>
  </si>
  <si>
    <t>中国注册会计师</t>
  </si>
  <si>
    <t>财务报表分析/业财融合/非财/全面预算管理/内部审计/内控</t>
  </si>
  <si>
    <t>黎冰</t>
  </si>
  <si>
    <t>美的集团股份有限公司（世界500强）
泛华保险服务集团（亚洲最大保险中介）
金域医学检验集团（医检行业头部企业）
深圳市润迅通信集团有限公司（服务外包头部企业）</t>
  </si>
  <si>
    <r>
      <rPr>
        <sz val="12"/>
        <color theme="1" tint="0.249977111117893"/>
        <rFont val="宋体"/>
        <charset val="134"/>
      </rPr>
      <t>服务战略/服务策略</t>
    </r>
    <r>
      <rPr>
        <sz val="12"/>
        <color theme="1" tint="0.249977111117893"/>
        <rFont val="宋体"/>
        <charset val="134"/>
      </rPr>
      <t>/</t>
    </r>
    <r>
      <rPr>
        <sz val="12"/>
        <color theme="1" tint="0.249977111117893"/>
        <rFont val="宋体"/>
        <charset val="134"/>
      </rPr>
      <t>客户体验管理</t>
    </r>
    <r>
      <rPr>
        <sz val="12"/>
        <color theme="1" tint="0.249977111117893"/>
        <rFont val="宋体"/>
        <charset val="134"/>
      </rPr>
      <t>/</t>
    </r>
    <r>
      <rPr>
        <sz val="12"/>
        <color theme="1" tint="0.249977111117893"/>
        <rFont val="宋体"/>
        <charset val="134"/>
      </rPr>
      <t>呼叫中心</t>
    </r>
    <r>
      <rPr>
        <sz val="12"/>
        <color theme="1" tint="0.249977111117893"/>
        <rFont val="宋体"/>
        <charset val="134"/>
      </rPr>
      <t>/</t>
    </r>
    <r>
      <rPr>
        <sz val="12"/>
        <color theme="1" tint="0.249977111117893"/>
        <rFont val="宋体"/>
        <charset val="134"/>
      </rPr>
      <t>服务管理</t>
    </r>
    <r>
      <rPr>
        <sz val="12"/>
        <color theme="1" tint="0.249977111117893"/>
        <rFont val="宋体"/>
        <charset val="134"/>
      </rPr>
      <t>/</t>
    </r>
    <r>
      <rPr>
        <sz val="12"/>
        <color theme="1" tint="0.249977111117893"/>
        <rFont val="宋体"/>
        <charset val="134"/>
      </rPr>
      <t>团队建设</t>
    </r>
    <r>
      <rPr>
        <sz val="12"/>
        <color theme="1" tint="0.249977111117893"/>
        <rFont val="宋体"/>
        <charset val="134"/>
      </rPr>
      <t>/</t>
    </r>
    <r>
      <rPr>
        <sz val="12"/>
        <color theme="1" tint="0.249977111117893"/>
        <rFont val="宋体"/>
        <charset val="134"/>
      </rPr>
      <t>投诉处理</t>
    </r>
    <r>
      <rPr>
        <sz val="12"/>
        <color theme="1" tint="0.249977111117893"/>
        <rFont val="宋体"/>
        <charset val="134"/>
      </rPr>
      <t>/</t>
    </r>
    <r>
      <rPr>
        <sz val="12"/>
        <color theme="1" tint="0.249977111117893"/>
        <rFont val="宋体"/>
        <charset val="134"/>
      </rPr>
      <t>高效沟通</t>
    </r>
    <r>
      <rPr>
        <sz val="12"/>
        <color theme="1" tint="0.249977111117893"/>
        <rFont val="宋体"/>
        <charset val="134"/>
      </rPr>
      <t>/</t>
    </r>
    <r>
      <rPr>
        <sz val="12"/>
        <color theme="1" tint="0.249977111117893"/>
        <rFont val="宋体"/>
        <charset val="134"/>
      </rPr>
      <t>知识管理</t>
    </r>
    <r>
      <rPr>
        <sz val="12"/>
        <color theme="1" tint="0.249977111117893"/>
        <rFont val="宋体"/>
        <charset val="134"/>
      </rPr>
      <t>/</t>
    </r>
    <r>
      <rPr>
        <sz val="12"/>
        <color theme="1" tint="0.249977111117893"/>
        <rFont val="宋体"/>
        <charset val="134"/>
      </rPr>
      <t>上门服务管理提升</t>
    </r>
  </si>
  <si>
    <t>https://www.iqiyi.com/v_2gnor6wl8iw.html</t>
  </si>
  <si>
    <t>叶新丽</t>
  </si>
  <si>
    <t>华中科技大学硕士</t>
  </si>
  <si>
    <t>华住酒店集团（全球酒店集团7强）
阿里巴巴集团</t>
  </si>
  <si>
    <t>IPP国际绩效改进师</t>
  </si>
  <si>
    <t>绩效管理/人才梯队搭建/HRBP人才培养/OKR/招聘面试</t>
  </si>
  <si>
    <t>https://www.ixigua.com/7237301365515485731</t>
  </si>
  <si>
    <t>陈军</t>
  </si>
  <si>
    <t xml:space="preserve">LinkedIn 领英（微软旗下）
丰农控股（互联网农业科技集团）
金蝶软件（国内ERP 领军企业，香港上市）
</t>
  </si>
  <si>
    <t>LinkedIn认证面试官</t>
  </si>
  <si>
    <t>高绩效团队打造/目标管理/执行力提升/沟通技巧/领导力</t>
  </si>
  <si>
    <t>https://mp.weixin.qq.com/s?t=pages/video_detail_new&amp;scene=1&amp;vid=wxv_2583310894751825920&amp;__biz=MjM5ODA0MDQwNw==&amp;mid=2650134382&amp;idx=3&amp;sn=79545468bc5d0821978478170708485a&amp;vidsn=#wechat_redirect</t>
  </si>
  <si>
    <t>陈飚</t>
  </si>
  <si>
    <t>香港浸会大学硕士</t>
  </si>
  <si>
    <t xml:space="preserve">代傲电子控制有限公司（德资）
霍尼韦尔传感控制公司（世界500强）
精博电子有限公司（美资）
大力神铝业股份有限公司
</t>
  </si>
  <si>
    <t xml:space="preserve">CFLP注册采购师（全国首批）
霍尼韦尔六西格玛（绿带认证）
</t>
  </si>
  <si>
    <t>供应链管理/采购与供应商/采购谈判/仓储物流/采购成本管理等</t>
  </si>
  <si>
    <t>蒋丽娜</t>
  </si>
  <si>
    <t>海悦会俱乐部（中国）有限公司
锦江酒店（上市）
雅居乐集团（中国500强）</t>
  </si>
  <si>
    <t>AACTP国际注册行动学习促动师
香港CITA特许国际NLP执行师</t>
  </si>
  <si>
    <t>演讲表达/TTT/微课开发/高效沟通/工作汇报</t>
  </si>
  <si>
    <t>李波</t>
  </si>
  <si>
    <t>某国有银行</t>
  </si>
  <si>
    <t>绿色金融创新/经济金融政策/投资银行与资产管理/百年金融史/乡村振兴/风险管理</t>
  </si>
  <si>
    <t>王继红</t>
  </si>
  <si>
    <t xml:space="preserve">TCL集团（中国500强）
KELON科龙集团
乐华陶瓷集团
本铃车业科技
</t>
  </si>
  <si>
    <t>国家经济师</t>
  </si>
  <si>
    <t>营销战略/品牌塑造与传播/营销策略制定/营销管理/商务、营销谈判/大客户营销/绝对成交营销团队打造</t>
  </si>
  <si>
    <t>https://v.youku.com/v_show/id_XNjAxNDAxOTUyMA==.html</t>
  </si>
  <si>
    <t>陈炜博</t>
  </si>
  <si>
    <t xml:space="preserve">日本近铁集团（世界500强）
华师大应用心理研究院
美国柯来特信息系统有限公司
</t>
  </si>
  <si>
    <t xml:space="preserve">国家二级心理咨询师
企业EAP指导师
</t>
  </si>
  <si>
    <t>情压心理学/情商管理、阳光心态建设/管理者情商/职场正能量/EAP心理辅导/幸福家庭</t>
  </si>
  <si>
    <t>https://www.iqiyi.com/v_cpw2gfdvng.html</t>
  </si>
  <si>
    <t>纪菲</t>
  </si>
  <si>
    <t>深圳联想信息产品有限公司（全球500强）</t>
  </si>
  <si>
    <t>美国认证协会ACI职业培训师
CCP生涯规划师</t>
  </si>
  <si>
    <t>商务演讲/公众表达/高效沟通/演讲大赛指导/结构性思维/PPT制作</t>
  </si>
  <si>
    <t>https://m.youku.com/mid_video/id_XNTkyMDg4NzI2NA==.html?spm=a2hfm.playlsit.page.1&amp;playMode=pugv</t>
  </si>
  <si>
    <t>颜丰果</t>
  </si>
  <si>
    <t xml:space="preserve">爱渠西来艾颂公司
朗讯科技公司(世界500强)全球研发中心(青岛)
</t>
  </si>
  <si>
    <t xml:space="preserve">美国AACTP国际认证培训师
国家认证生涯规划师/生涯测评师
</t>
  </si>
  <si>
    <t>高绩效团队打造/高效沟通/目标管理/时间管理/职业生涯规划与发展/情绪压力管理</t>
  </si>
  <si>
    <t>https://pan.baidu.com/s/1VrT_7Bf9HmJtVr5Jnzagbg 提取码: cmct</t>
  </si>
  <si>
    <t>高飞</t>
  </si>
  <si>
    <t>国家高级人力资源管理师</t>
  </si>
  <si>
    <t>开门红/信贷业务营销/信用卡业务营销/存款业务营销/网点服务/零售业务场景营销</t>
  </si>
  <si>
    <t>贺东</t>
  </si>
  <si>
    <t>某市交通发展集团旗下公司（国企）
山东益寿食品公司（新四板）
天瑞健康管理公司（中国保健协会理事单位）</t>
  </si>
  <si>
    <t>高级管理咨询师
日产训（中国）MTP-TTT（6单元版）认证讲师</t>
  </si>
  <si>
    <t>团队建设/角色认知/团队管理/目标管理/跨部门沟通/团队协作/管理技能/激励辅导</t>
  </si>
  <si>
    <t>https://b23.tv/azljYob</t>
  </si>
  <si>
    <t>郑宇成</t>
  </si>
  <si>
    <t xml:space="preserve"> 美国俄亥俄州克利夫兰州立大学硕士</t>
  </si>
  <si>
    <t>汉红股权基金管理
渣打银行
法国巴黎银行
美国保德信金融集团
英国保诚集团</t>
  </si>
  <si>
    <t>私人银行/资产配置/基金营销/财富管理/客户营销/信托营销</t>
  </si>
  <si>
    <t xml:space="preserve">https://m.youku.com/mid_video/id_XNTk5NDA2MjI4OA==.html?scene=short&amp;playMode=pugv&amp;sharekey=9088944df6da50e005ccf31e46b8b97c2 </t>
  </si>
  <si>
    <t>董轶</t>
  </si>
  <si>
    <t>北京邮电大学硕士</t>
  </si>
  <si>
    <t>赞同科技股份有限公司
天阳宏业科技股份有限公司（上市）
首都信息发展股份有限公司（上市）
神州数码控股有限公司（上市）</t>
  </si>
  <si>
    <t>信息系统项目管理师
IPMA国际高级项目经理资质B级
PMP项目管理专业人士资质认证（5A）（认证培训讲师）</t>
  </si>
  <si>
    <t>项目全流程管理/多项目管理/研发项目管理/敏捷项目管理/项目团队建设</t>
  </si>
  <si>
    <t>https://www.bilibili.com/video/BV1Ev4y1r7Z2/?vd_source=063443f691f2bc55c8061850e7378366</t>
  </si>
  <si>
    <t>李阳</t>
  </si>
  <si>
    <t>澳门大学硕士</t>
  </si>
  <si>
    <t>广东益道律师事务所
锦天城律师事务所（中国律所品牌价值100强）深圳分所
澳门有线电视</t>
  </si>
  <si>
    <t>司法部律师执业证书</t>
  </si>
  <si>
    <t>法律风险防范/合同法、企业合规经营/公司法与公司章程/投融资并购风险</t>
  </si>
  <si>
    <t>刘思辰</t>
  </si>
  <si>
    <t>平安人寿深圳分公司（世界500强）
深圳市佐蒙实业（中国品牌500强）</t>
  </si>
  <si>
    <t>CPPA养老规划师
CWM财富传承管理师
RFP注册财务策划师
PWMA私人财富管理师</t>
  </si>
  <si>
    <t>增员/高客面谈/开门红/保险营销/年金险/健康险/产说会/创说会</t>
  </si>
  <si>
    <t>王伟</t>
  </si>
  <si>
    <t>华为技术有限公司
中国移动广东深圳分公司</t>
  </si>
  <si>
    <t xml:space="preserve">国家高级企业培训师
日产训（中国）MTP-TTT（6单元版）认证讲师
左圆右方·创新思维与问题解决©认证讲师
</t>
  </si>
  <si>
    <t>客户关系维护/大客户销售/谈判技巧/顾问式营销/政企大客户销售</t>
  </si>
  <si>
    <t>万元</t>
  </si>
  <si>
    <t xml:space="preserve">法国南锡商学院硕士、博士
意大利博洛尼亚大学硕士
莫斯科国立国际关系学院硕士
</t>
  </si>
  <si>
    <t>新加坡大华银行</t>
  </si>
  <si>
    <t>注册金融分析师CFA（三级）
金融风险管理师FRM（二级）
银行从业资格</t>
  </si>
  <si>
    <t>对公大客户营销/基金营销/财富管理/资产配置/客户关系管理</t>
  </si>
  <si>
    <t>http://www.iqiyi.com/v_1fl015wbzo0.html</t>
  </si>
  <si>
    <t>王峰</t>
  </si>
  <si>
    <t>青岛海信电器公司（中国500强国企）
青岛海信智能商用设备有限公司（中国500强国企）
青岛海信激光显示公司（中国500强国企）</t>
  </si>
  <si>
    <t xml:space="preserve">美国项目管理协会PMP®认证
产品经理国际资格认证（NPDP）
产品经理资格认证（NPDP）授权认证讲师（国内首批）
</t>
  </si>
  <si>
    <t>项目全流程管理/产品研发/产品生命周期管理/产品开发与创新</t>
  </si>
  <si>
    <t>https://v.youku.com/v_show/id_XNTk2Njg2NTA2NA==.html</t>
  </si>
  <si>
    <t>孙志强</t>
  </si>
  <si>
    <t>北京大成（石家庄）律师事务所
河北世纪联合律师事务所
河北冀人律师事务所</t>
  </si>
  <si>
    <t>高级人力资源法务师</t>
  </si>
  <si>
    <t>民法典/企业合同法/劳动用工/信息保护/企业合规管理/法商与财富传承</t>
  </si>
  <si>
    <t>ht+J431tps://v.qq.com/x/page/d33698pyvld.html</t>
  </si>
  <si>
    <t>黄雄</t>
  </si>
  <si>
    <t>香港理工大学管理学硕士</t>
  </si>
  <si>
    <t>杭州宋都集团
上海新纪元教育集团
香港华兴集团</t>
  </si>
  <si>
    <t>情压管理/时间与目标管理/执行力/沟通/角色认知/团队建设</t>
  </si>
  <si>
    <t>https://b23.tv/l77CQZ0</t>
  </si>
  <si>
    <t>韩文峰</t>
  </si>
  <si>
    <t>香港大学硕士</t>
  </si>
  <si>
    <t>深圳市发改委
深圳市投资控股有限公司（世界500强）
深圳前海中天泰信投资有限公司
深圳前海弘基财富管理有限公司
友邦人寿保险（世界500强）</t>
  </si>
  <si>
    <t xml:space="preserve">CFA特许金融分析师授权认证讲师
CFP国际金融理财师授权认证讲师
</t>
  </si>
  <si>
    <t>资产配置/基金营销/年金营销/增员/理财经理技能提升/高净值客户经营</t>
  </si>
  <si>
    <t>孙之行</t>
  </si>
  <si>
    <t xml:space="preserve">卓越集团（中国房地产百强）
碧桂园集团（世界500强）
远光软件（A股上市）
伟创力（世界500强）
</t>
  </si>
  <si>
    <t>高级人力资源师
高级培训师</t>
  </si>
  <si>
    <t>团队管理/时间管理/组织领导力/管理技能提升/结构化思维</t>
  </si>
  <si>
    <t>迟致远</t>
  </si>
  <si>
    <t>东北师范大学博士</t>
  </si>
  <si>
    <t>省税务科学研究所所长、国家级高新技术开发区税务局长、某地人民政府副市长</t>
  </si>
  <si>
    <t>注册税务师</t>
  </si>
  <si>
    <t>企业税务风险管理/税务合规管理/税务风险合规整改策略/税收法律救济等</t>
  </si>
  <si>
    <t>张一楠</t>
  </si>
  <si>
    <t>新东方教育科技集团
山东星火图书科技有限公司</t>
  </si>
  <si>
    <t>商务演讲/工作汇报/即兴表达/高效沟通/销讲</t>
  </si>
  <si>
    <t>王颖</t>
  </si>
  <si>
    <t>内蒙古大学硕士</t>
  </si>
  <si>
    <t>太平人寿内蒙古分公司（央企|世界500强）
正大集团（世界500强）</t>
  </si>
  <si>
    <t>国家高级人力资源管理师
国家高级培训师</t>
  </si>
  <si>
    <t>非人/薪酬管理/绩效管理/HRBP/人力资源规划/人才体系/招聘面试</t>
  </si>
  <si>
    <t>祖维龙</t>
  </si>
  <si>
    <t xml:space="preserve">伊利实业集团（中国500强）
云南九机科技有限公司 
</t>
  </si>
  <si>
    <t>AACTP国际注册培训师</t>
  </si>
  <si>
    <r>
      <rPr>
        <sz val="12"/>
        <color theme="1" tint="0.249977111117893"/>
        <rFont val="宋体"/>
        <charset val="134"/>
      </rPr>
      <t>问题分析解决/高效沟通</t>
    </r>
    <r>
      <rPr>
        <sz val="12"/>
        <color theme="1" tint="0.249977111117893"/>
        <rFont val="宋体"/>
        <charset val="134"/>
      </rPr>
      <t>/</t>
    </r>
    <r>
      <rPr>
        <sz val="12"/>
        <color theme="1" tint="0.249977111117893"/>
        <rFont val="宋体"/>
        <charset val="134"/>
      </rPr>
      <t>公众演讲</t>
    </r>
    <r>
      <rPr>
        <sz val="12"/>
        <color theme="1" tint="0.249977111117893"/>
        <rFont val="宋体"/>
        <charset val="134"/>
      </rPr>
      <t>/</t>
    </r>
    <r>
      <rPr>
        <sz val="12"/>
        <color theme="1" tint="0.249977111117893"/>
        <rFont val="宋体"/>
        <charset val="134"/>
      </rPr>
      <t>结构化思维</t>
    </r>
    <r>
      <rPr>
        <sz val="12"/>
        <color theme="1" tint="0.249977111117893"/>
        <rFont val="宋体"/>
        <charset val="134"/>
      </rPr>
      <t>/</t>
    </r>
    <r>
      <rPr>
        <sz val="12"/>
        <color theme="1" tint="0.249977111117893"/>
        <rFont val="宋体"/>
        <charset val="134"/>
      </rPr>
      <t>创新思维</t>
    </r>
    <r>
      <rPr>
        <sz val="12"/>
        <color theme="1" tint="0.249977111117893"/>
        <rFont val="宋体"/>
        <charset val="134"/>
      </rPr>
      <t>/</t>
    </r>
    <r>
      <rPr>
        <sz val="12"/>
        <color theme="1" tint="0.249977111117893"/>
        <rFont val="宋体"/>
        <charset val="134"/>
      </rPr>
      <t>思维导图等</t>
    </r>
  </si>
  <si>
    <t>秦发家</t>
  </si>
  <si>
    <t>富士康
美国奥曼克（中国区）</t>
  </si>
  <si>
    <t>日本产业训练协会认证TWI
MTP五合一认证讲师、高级讲师
中国质量协会6SIGMA推进委员
可靠性推进委员
注册质量经理3A培训讲师
国家注册沙盘课程讲师
美国认证协会注册六西格玛MBB
中国质量协会认证六西格玛培训师</t>
  </si>
  <si>
    <t>中高层管理技能提升/高绩效团队建设/沟通技能提升/工作辅导/目标与计划与管理</t>
  </si>
  <si>
    <t>苏洁</t>
  </si>
  <si>
    <t xml:space="preserve">华谊兄弟集团（上市）
中粮集团（世界500强）
摩托罗拉（世界500强）中国区
联想集团（世界500强）
</t>
  </si>
  <si>
    <t>管理者能力提升/高效沟通/复盘技术/人才盘点与培养/非人</t>
  </si>
  <si>
    <t>https://www.bilibili.com/video/BV1rN411D7tc/?vd_source=58b40195a413824655473ff195a982e7</t>
  </si>
  <si>
    <t>彭佳俊</t>
  </si>
  <si>
    <r>
      <rPr>
        <sz val="12"/>
        <color theme="1" tint="0.249977111117893"/>
        <rFont val="宋体"/>
        <charset val="134"/>
      </rPr>
      <t>海尔集团（世界5</t>
    </r>
    <r>
      <rPr>
        <sz val="12"/>
        <color theme="1" tint="0.249977111117893"/>
        <rFont val="宋体"/>
        <charset val="134"/>
      </rPr>
      <t>00强）
海尔电器集团有限公司（上市）</t>
    </r>
  </si>
  <si>
    <t xml:space="preserve">全球特许管理会计师CGMA
CIMA资深会员
高级会计师
</t>
  </si>
  <si>
    <r>
      <rPr>
        <sz val="12"/>
        <color theme="1" tint="0.249977111117893"/>
        <rFont val="宋体"/>
        <charset val="134"/>
      </rPr>
      <t>战略财务/财务变革</t>
    </r>
    <r>
      <rPr>
        <sz val="12"/>
        <color theme="1" tint="0.249977111117893"/>
        <rFont val="宋体"/>
        <charset val="134"/>
      </rPr>
      <t>/</t>
    </r>
    <r>
      <rPr>
        <sz val="12"/>
        <color theme="1" tint="0.249977111117893"/>
        <rFont val="宋体"/>
        <charset val="134"/>
      </rPr>
      <t>高端财务管理</t>
    </r>
    <r>
      <rPr>
        <sz val="12"/>
        <color theme="1" tint="0.249977111117893"/>
        <rFont val="宋体"/>
        <charset val="134"/>
      </rPr>
      <t>/</t>
    </r>
    <r>
      <rPr>
        <sz val="12"/>
        <color theme="1" tint="0.249977111117893"/>
        <rFont val="宋体"/>
        <charset val="134"/>
      </rPr>
      <t>管理会计</t>
    </r>
    <r>
      <rPr>
        <sz val="12"/>
        <color theme="1" tint="0.249977111117893"/>
        <rFont val="宋体"/>
        <charset val="134"/>
      </rPr>
      <t>/</t>
    </r>
    <r>
      <rPr>
        <sz val="12"/>
        <color theme="1" tint="0.249977111117893"/>
        <rFont val="宋体"/>
        <charset val="134"/>
      </rPr>
      <t>业务财务</t>
    </r>
    <r>
      <rPr>
        <sz val="12"/>
        <color theme="1" tint="0.249977111117893"/>
        <rFont val="宋体"/>
        <charset val="134"/>
      </rPr>
      <t>/</t>
    </r>
    <r>
      <rPr>
        <sz val="12"/>
        <color theme="1" tint="0.249977111117893"/>
        <rFont val="宋体"/>
        <charset val="134"/>
      </rPr>
      <t>管理创新</t>
    </r>
  </si>
  <si>
    <t>马超</t>
  </si>
  <si>
    <t>上海罗兰贝格（全球战略咨询市场前十）
UT斯达康通讯（上市）
深圳泰永科技</t>
  </si>
  <si>
    <t>人力资源规划/人才盘点/绩效管理/非人/面试招聘/人力资源数字化/组织结构设计/战略执行力</t>
  </si>
  <si>
    <t>https://v.youku.com/v_show/id_XNTk2ODI4MDUzMg==.html</t>
  </si>
  <si>
    <t>王鲁</t>
  </si>
  <si>
    <t>家乐福（中国）（世界500强）
美团
阿里巴巴集团</t>
  </si>
  <si>
    <t>高级人力资源师</t>
  </si>
  <si>
    <t>课程开发/视频微课开发/授课技巧/PPT制作/表达/短视频创作等</t>
  </si>
  <si>
    <t>https://v.qq.com/x/page/v3524sd5hf5.html</t>
  </si>
  <si>
    <t>金刚</t>
  </si>
  <si>
    <t xml:space="preserve">华为（世界500强）
苹果（世界500强）
麦德龙（世界500强）
特易购（全球三大零售企业之一）
</t>
  </si>
  <si>
    <r>
      <rPr>
        <sz val="12"/>
        <color theme="1"/>
        <rFont val="宋体"/>
        <charset val="134"/>
      </rPr>
      <t>国际教练联盟(ICF)认证PCC级教练</t>
    </r>
    <r>
      <rPr>
        <b/>
        <sz val="12"/>
        <color theme="1"/>
        <rFont val="宋体"/>
        <charset val="134"/>
      </rPr>
      <t xml:space="preserve">
</t>
    </r>
    <r>
      <rPr>
        <sz val="12"/>
        <color theme="1"/>
        <rFont val="宋体"/>
        <charset val="134"/>
      </rPr>
      <t>NLP国际执行师
埃里克森国际教练中心教练式培训师
埃里克森国际教练中心教练型领导力授权讲师</t>
    </r>
  </si>
  <si>
    <t>教练型领导力/团队管理/教练技术/员工辅导与激励/目标管理/执行力/时间管理/沟通/汇报与演讲</t>
  </si>
  <si>
    <t>龙生</t>
  </si>
  <si>
    <t>国家电网（湖南公司）
永清环保集团（A股上市）
爱尔眼科（A股上市）</t>
  </si>
  <si>
    <t>班组长管理/高效沟通/执行力/高绩效团队建设/目标与计划管理/问题分析与改善/国企廉洁教育</t>
  </si>
  <si>
    <t>刘茗烨</t>
  </si>
  <si>
    <t>云南师范大学硕士</t>
  </si>
  <si>
    <t>云南鸿翔一心堂药业（上市）
云南爱上网络（央企）
云南日林新能源开发</t>
  </si>
  <si>
    <t>职场沟通技巧/情绪压力管理/职业生涯规划/管理者技能提升</t>
  </si>
  <si>
    <t>李军强</t>
  </si>
  <si>
    <t>兰州理工大学硕士</t>
  </si>
  <si>
    <t>昀丰新材料科技
查特深冷工程系统(美资) 
张家港化工机械(上市) 
张家港浦项不锈钢(中韩合资)</t>
  </si>
  <si>
    <t xml:space="preserve">
高级工程师
注册建造师
美国项目管理协会PMP®认证
</t>
  </si>
  <si>
    <t>PMP项目管理/研发项目管理/机电工程类项目/打造卓越项目经理等</t>
  </si>
  <si>
    <t>郑文生</t>
  </si>
  <si>
    <t>上海交大博士研修与新西兰奥塔哥联合办学DBA工商管理博士
马来西亚思特雅PHD哲学与商学博士</t>
  </si>
  <si>
    <t>领航咨询集团
林森科技</t>
  </si>
  <si>
    <t>企业战略创新与转型/商业模式创新/股权结构设计/股权激励/IPO上市</t>
  </si>
  <si>
    <t>黄志强</t>
  </si>
  <si>
    <t>吉利国际公司
奇瑞汽车
悍马（中国）
上汽大众</t>
  </si>
  <si>
    <t>高级工程师</t>
  </si>
  <si>
    <t>营销创新/市场与营销战略/服务营销/客户管理/商业模式创新</t>
  </si>
  <si>
    <t>付小东</t>
  </si>
  <si>
    <t>香港大学中国商学院硕士</t>
  </si>
  <si>
    <t>香港利丰集团（世界500强）
贝德玛（法国）
辉瑞惠氏制药（世界500强）
仙乐健康（上市）
阿斯利康(中国)（世界500强）</t>
  </si>
  <si>
    <t>医药销售与谈判/医药门店终端动销/医药大客户营销与管理/带人经理管理</t>
  </si>
  <si>
    <t>钱思菁</t>
  </si>
  <si>
    <t>澳大利亚联邦大学MBA</t>
  </si>
  <si>
    <t>戈尔科技（外商独资）
腾讯科技
前程无忧（纳斯达克上市）</t>
  </si>
  <si>
    <t xml:space="preserve">高级行动学习催化师
高级心理咨询师
IAA&amp;NAHA高级NLP执行师
</t>
  </si>
  <si>
    <t>教练领导力/影响力/管理者技能提升/管理者精力管理/高绩效团队管理/高效沟通/目标计划管理</t>
  </si>
  <si>
    <t>尚亚军</t>
  </si>
  <si>
    <t>中国农业</t>
  </si>
  <si>
    <t>高级经济师</t>
  </si>
  <si>
    <t>银行业务经营策略/零售业务/小微信贷业务/银行风控/产能提升</t>
  </si>
  <si>
    <t>杨恩月</t>
  </si>
  <si>
    <t>安联人寿
太平洋保险</t>
  </si>
  <si>
    <t>中国寿险管理师</t>
  </si>
  <si>
    <t>保险销售/产说会/寿险销售/年金险销售/增员/财富传承</t>
  </si>
  <si>
    <t>来寂则</t>
  </si>
  <si>
    <t>吉林大学管理学硕士</t>
  </si>
  <si>
    <t>安信证券
深圳前海瑞莱基金管理</t>
  </si>
  <si>
    <t>人社部碳交易员
证券从业资格
期货从业资格
基金从业资格</t>
  </si>
  <si>
    <t>股权投融资/股权激励/股权设计/股权基金/宏观经济分析</t>
  </si>
  <si>
    <t>张小平</t>
  </si>
  <si>
    <t>中央财经大学金融硕士</t>
  </si>
  <si>
    <t>中国银行
某农商行</t>
  </si>
  <si>
    <t>CFP国际金融理财师
FRR金融风险与监管国际证书
高级经济师</t>
  </si>
  <si>
    <t>普惠金融/小微信贷/金融创新/全面风险管理/银行数字化转型</t>
  </si>
  <si>
    <t>高永华</t>
  </si>
  <si>
    <t>上海财经大学MBA</t>
  </si>
  <si>
    <t>华为
天合光能
协鑫集团
杭州士兰微</t>
  </si>
  <si>
    <t>国家二级人力资源管理师
HayGroup（合益）认证岗位评估师</t>
  </si>
  <si>
    <r>
      <rPr>
        <sz val="12"/>
        <color theme="1" tint="0.249977111117893"/>
        <rFont val="宋体"/>
        <charset val="134"/>
      </rPr>
      <t>非人/招聘面试</t>
    </r>
    <r>
      <rPr>
        <sz val="12"/>
        <color theme="1" tint="0.249977111117893"/>
        <rFont val="宋体"/>
        <charset val="134"/>
      </rPr>
      <t>/</t>
    </r>
    <r>
      <rPr>
        <sz val="12"/>
        <color theme="1" tint="0.249977111117893"/>
        <rFont val="宋体"/>
        <charset val="134"/>
      </rPr>
      <t>组织发展</t>
    </r>
    <r>
      <rPr>
        <sz val="12"/>
        <color theme="1" tint="0.249977111117893"/>
        <rFont val="宋体"/>
        <charset val="134"/>
      </rPr>
      <t>/</t>
    </r>
    <r>
      <rPr>
        <sz val="12"/>
        <color theme="1" tint="0.249977111117893"/>
        <rFont val="宋体"/>
        <charset val="134"/>
      </rPr>
      <t>人才梯队建设</t>
    </r>
    <r>
      <rPr>
        <sz val="12"/>
        <color theme="1" tint="0.249977111117893"/>
        <rFont val="宋体"/>
        <charset val="134"/>
      </rPr>
      <t>/</t>
    </r>
    <r>
      <rPr>
        <sz val="12"/>
        <color theme="1" tint="0.249977111117893"/>
        <rFont val="宋体"/>
        <charset val="134"/>
      </rPr>
      <t>绩效管理</t>
    </r>
    <r>
      <rPr>
        <sz val="12"/>
        <color theme="1" tint="0.249977111117893"/>
        <rFont val="宋体"/>
        <charset val="134"/>
      </rPr>
      <t>/</t>
    </r>
    <r>
      <rPr>
        <sz val="12"/>
        <color theme="1" tint="0.249977111117893"/>
        <rFont val="宋体"/>
        <charset val="134"/>
      </rPr>
      <t>任职资格管理</t>
    </r>
    <r>
      <rPr>
        <sz val="12"/>
        <color theme="1" tint="0.249977111117893"/>
        <rFont val="宋体"/>
        <charset val="134"/>
      </rPr>
      <t>/</t>
    </r>
    <r>
      <rPr>
        <sz val="12"/>
        <color theme="1" tint="0.249977111117893"/>
        <rFont val="宋体"/>
        <charset val="134"/>
      </rPr>
      <t>管理者角色转身培训</t>
    </r>
  </si>
  <si>
    <t>陈一然</t>
  </si>
  <si>
    <t>中国邮政某省分公司（世界500强）
某世界500强寿险公司</t>
  </si>
  <si>
    <t>AACTP美国注册培训师
高级寿险理财规划师|经济师</t>
  </si>
  <si>
    <t>开门红营销/淡季不淡营销蓄能/四季营销/理财经理个人IP打造/支行长管理能力提升/高净值客户维护与财富管理/全量客户维护与开拓/数智化与场景营销/期缴保险特训营</t>
  </si>
  <si>
    <t>杨爱新</t>
  </si>
  <si>
    <t>平复信息技术河北有限公司
捷信中国（外资）
北京思源创新房地产经纪有限公司</t>
  </si>
  <si>
    <t xml:space="preserve">CSST沙盘认证讲师（高级）
中国模拟沙盘战略发展中心核心讲师
国际注册IPA高级情景模拟沙盘讲师
NLP人之本培训实战导师
企业人力资源管理师
</t>
  </si>
  <si>
    <r>
      <rPr>
        <sz val="12"/>
        <color theme="1" tint="0.249977111117893"/>
        <rFont val="宋体"/>
        <charset val="134"/>
      </rPr>
      <t>团队协作沙盘/管理沟通沙盘</t>
    </r>
    <r>
      <rPr>
        <sz val="12"/>
        <color theme="1" tint="0.249977111117893"/>
        <rFont val="宋体"/>
        <charset val="134"/>
      </rPr>
      <t>/</t>
    </r>
    <r>
      <rPr>
        <sz val="12"/>
        <color theme="1" tint="0.249977111117893"/>
        <rFont val="宋体"/>
        <charset val="134"/>
      </rPr>
      <t>团队管理沙盘</t>
    </r>
    <r>
      <rPr>
        <sz val="12"/>
        <color theme="1" tint="0.249977111117893"/>
        <rFont val="宋体"/>
        <charset val="134"/>
      </rPr>
      <t>/</t>
    </r>
    <r>
      <rPr>
        <sz val="12"/>
        <color theme="1" tint="0.249977111117893"/>
        <rFont val="宋体"/>
        <charset val="134"/>
      </rPr>
      <t>目标计划沙盘</t>
    </r>
    <r>
      <rPr>
        <sz val="12"/>
        <color theme="1" tint="0.249977111117893"/>
        <rFont val="宋体"/>
        <charset val="134"/>
      </rPr>
      <t>/</t>
    </r>
    <r>
      <rPr>
        <sz val="12"/>
        <color theme="1" tint="0.249977111117893"/>
        <rFont val="宋体"/>
        <charset val="134"/>
      </rPr>
      <t>领导力沙盘</t>
    </r>
  </si>
  <si>
    <t>https://v.youku.com/v_show/id_XNTk4MDQ0MjU5Mg==.html</t>
  </si>
  <si>
    <t>柒雅</t>
  </si>
  <si>
    <t>香港光华管理学院EMBA</t>
  </si>
  <si>
    <t>报喜鸟集团（上市）</t>
  </si>
  <si>
    <t>国家高级企业培训师</t>
  </si>
  <si>
    <t>课程开发与设计/经验萃取/PPT制作/微课设计与开发/内训师授课技巧/内训师培养</t>
  </si>
  <si>
    <t>宁宇</t>
  </si>
  <si>
    <t>民生财富
嘉华财富</t>
  </si>
  <si>
    <t>证券从业资格
基金从业资格
保险从业资格</t>
  </si>
  <si>
    <t>基金营销/高净值客户营销/家族信托与财富传承/理财经理能力提升/资产配置/保险营销</t>
  </si>
  <si>
    <t>高健</t>
  </si>
  <si>
    <t>中国人民保险（世界500强）
中国平安保险（世界500强）</t>
  </si>
  <si>
    <t>国家理财规划师</t>
  </si>
  <si>
    <t>保险销售提升/财富传承/大额保单/资产管理</t>
  </si>
  <si>
    <t>张屹</t>
  </si>
  <si>
    <t xml:space="preserve">硕士 </t>
  </si>
  <si>
    <t xml:space="preserve">阿斯利康（世界500强） 
国药控股（中国500强）
辉瑞公司（世界500强） </t>
  </si>
  <si>
    <t>TTT/课程开发/授课技巧/经验萃取/内训师能力提升/PPT制作/演讲表达/高效沟通</t>
  </si>
  <si>
    <t>苏子雯</t>
  </si>
  <si>
    <t>平安保险
太平洋保险</t>
  </si>
  <si>
    <t xml:space="preserve">LOMA认证训练师
RFP注册财务分析师
</t>
  </si>
  <si>
    <t>保险营销团队建设/寿险销售/年金险销售/增员/创说会</t>
  </si>
  <si>
    <t>https://www.zhihu.com/zvideo/1669738365271363584</t>
  </si>
  <si>
    <t>何丽</t>
  </si>
  <si>
    <t>阿里巴巴集团
广州立白集团
蓝月亮集团</t>
  </si>
  <si>
    <t xml:space="preserve">ACI美国国际注册培训师
英国东尼•博赞思维导图国际认证管理师
</t>
  </si>
  <si>
    <t>管理者能力提升/团队管理/表达与汇报/结构思维/问题分析与解决</t>
  </si>
  <si>
    <t>吴志德</t>
  </si>
  <si>
    <t>厦门大学-硕士</t>
  </si>
  <si>
    <t>众益科技（上市）
亚伦集团（上市）</t>
  </si>
  <si>
    <t>NPDP/PMP授权培训师
PMP、ACP、NPDP、IPMP、PRINCE2、
中级工程师
全国项目管理标准化技术委员会授权培训师</t>
  </si>
  <si>
    <t>项目管理/产品管理/产品创新/研发管理/敏捷项目管理</t>
  </si>
  <si>
    <t>李娜</t>
  </si>
  <si>
    <t>金蝶软件</t>
  </si>
  <si>
    <t xml:space="preserve">PTT国际职业培训师训练导师
WFA授权授课促动师认证讲师
NCDA国际生涯发展规划师
</t>
  </si>
  <si>
    <t>课程开发/授课技巧/微课程设计与开发/高效演讲与表达/内训师培养/TTT</t>
  </si>
  <si>
    <t>洪河林</t>
  </si>
  <si>
    <t>武汉大学-硕士</t>
  </si>
  <si>
    <t>华孚控股
铭基食品有限公司
茂业国际控股有限公司</t>
  </si>
  <si>
    <t>绩效改进高级顾问
MBTI国际认证实测师
PTT银章国际职业培训师
ICF国际教练联盟专业教练
IPA国际注册情景模拟沙盘高级认证师</t>
  </si>
  <si>
    <t>组织创新增长/卓越绩效模式/企业战略规划与管控/人力资源体系建设/领导力发展构建</t>
  </si>
  <si>
    <t>刘超</t>
  </si>
  <si>
    <t>华为
歌尔声学
方正科技集团</t>
  </si>
  <si>
    <t>班组长管理/6S/目视化管理/TPM/TQM/PMC/QC七大手法/IE工程</t>
  </si>
  <si>
    <t>马雅娜</t>
  </si>
  <si>
    <t>法国BORDEAUX IAE-企业管理硕士</t>
  </si>
  <si>
    <t xml:space="preserve">阿里巴巴（世界500强）
百威英博（世界500强，全球最大啤酒酿造商）
保乐力加（世界500强，全球第二大葡萄酒和烈酒集团）
</t>
  </si>
  <si>
    <t xml:space="preserve">AACTP国际认证翻转培训师，共创引导师
国家认证职业生涯规划师、生涯咨询师、生涯测评解读师
</t>
  </si>
  <si>
    <t>职业生涯规划/沟通协作/新员工/新生代管理</t>
  </si>
  <si>
    <t>毛鹏</t>
  </si>
  <si>
    <t>西安交通大学MBA</t>
  </si>
  <si>
    <t>长虹手机
新浪网（上市）
爱尔眼科（世界500强）</t>
  </si>
  <si>
    <t>品牌定位与传播/互联网创新营销/互联网商业模式/营销推广与促销/G通讯物联网与互联网/大数据应用与数字化转型/ChatGPT等</t>
  </si>
  <si>
    <t>欧阳光远</t>
  </si>
  <si>
    <t>浙江野牛工具有限公司
美国米拉克龙塑料机械（上市）
德国博世电动工具（世界500强）
美国百得电动工具（世界500强）
航天部3655研究所</t>
  </si>
  <si>
    <t>全面质量管理/现场改善/班组长/产品开发与设计/产品创新技术等</t>
  </si>
  <si>
    <t>张瑞丹</t>
  </si>
  <si>
    <t>中国人民保险（世界500强）
泰康人寿（世界500强）
新华人寿（世界500强）</t>
  </si>
  <si>
    <t>CPI保险规划师</t>
  </si>
  <si>
    <t>网点营销/期交保险/理财经理技能提升/财富管理/沙龙/个金营销</t>
  </si>
  <si>
    <t>杨若华</t>
  </si>
  <si>
    <t>中国信息通信科技集团（央企）
烽火科技集团（央企）烽火科技学院
武汉邮电科学研究院（央企）</t>
  </si>
  <si>
    <t>高级工程师（副高级职称）</t>
  </si>
  <si>
    <t>课程开发/微课设计与开发/培训项目设计/经验萃取/内训师培养/案例萃取/授课技巧</t>
  </si>
  <si>
    <t>孙梵</t>
  </si>
  <si>
    <t>日本大学硕士</t>
  </si>
  <si>
    <t>中石化（世界500强）
太平洋保险公司（世界500强）</t>
  </si>
  <si>
    <t>AACTP国际注册认证培训师</t>
  </si>
  <si>
    <t>情绪压力/执行力/结构思维/演讲表达/新生代管理</t>
  </si>
  <si>
    <t>李莉</t>
  </si>
  <si>
    <t>AIG集团（美亚财产保险）（世界500强）
安利中国日用品有限公司（世界私企500强）
克丽缇娜（中国）日用品有限公司</t>
  </si>
  <si>
    <t xml:space="preserve">美国ACI国际注册培训师
国际ACCP认证企业教练
</t>
  </si>
  <si>
    <t>TTT讲师培训/授课技巧提升/课程设计与开发/商务演讲技巧</t>
  </si>
  <si>
    <t>徐志谦</t>
  </si>
  <si>
    <t>戴尔（世界500强）</t>
  </si>
  <si>
    <t>思维导图/问题分析解决/TTT/课程开发/授课技巧/微课/演绎技巧/PPT</t>
  </si>
  <si>
    <t>梁晨</t>
  </si>
  <si>
    <t>北京动力源科技股份有限公司
北京亿维讯科技有限公司</t>
  </si>
  <si>
    <t>国际TRIZ认证二级专家</t>
  </si>
  <si>
    <t>TRIZ（发明问题解决理论）/创新思维/系统思维/结构化思维/问题分析与解决</t>
  </si>
  <si>
    <t>张锐</t>
  </si>
  <si>
    <t>平安保险
中兴保险</t>
  </si>
  <si>
    <t>高级金融理财师</t>
  </si>
  <si>
    <t>高净值客户营销/年金险销售/保险金信托/金税四期/法商系列/创说会</t>
  </si>
  <si>
    <t>章立</t>
  </si>
  <si>
    <t>武汉大学工程硕士</t>
  </si>
  <si>
    <t>招标/投标/评标/定标/质疑（异议）和投诉处理/签约与实施/招投标及政府采购相关法律法规</t>
  </si>
  <si>
    <t>刘思华</t>
  </si>
  <si>
    <t>中国人民大学金融学硕士</t>
  </si>
  <si>
    <t>滴滴公司（上市）
国林控股有限公司</t>
  </si>
  <si>
    <t xml:space="preserve">东尼·博赞思维导图国际认证管理师
ACI注册国际职业培训师/职业生涯规划师
</t>
  </si>
  <si>
    <t>创新思维/思维技术应用/结构化思维/职场工具落地/问题分析与解决</t>
  </si>
  <si>
    <t>钟义杰</t>
  </si>
  <si>
    <t>华中师范大学计算机科学系硕士</t>
  </si>
  <si>
    <t>中国平安（世界500强）
中兴通讯
诺基亚西门子网络上海研发中心
泰乐通讯</t>
  </si>
  <si>
    <t>数字化敏捷转型/项目管理架构搭建/项目流程梳理/问题解决与决策制定/产品创新思维/需求管理/精益数据分析……</t>
  </si>
  <si>
    <t>崔静静</t>
  </si>
  <si>
    <t>中国石化集团</t>
  </si>
  <si>
    <t xml:space="preserve">人保部高级礼仪职业指导讲师
国家注册高级企业培训师、国家二级心理咨询师
美国管委会ACI注册国际高级培训师
</t>
  </si>
  <si>
    <t>商务礼仪/沟通礼仪/服务礼仪/银行服务礼仪/个人美学色彩/阳光心态/员工职业素养</t>
  </si>
  <si>
    <t>郝嘉</t>
  </si>
  <si>
    <t>对外经贸大学硕士</t>
  </si>
  <si>
    <t>中集集团（央企）
中国平安保险（世界500强） 
中国大地财产保险公司</t>
  </si>
  <si>
    <t>注册纳税筹划师
中级会计师
管理会计师</t>
  </si>
  <si>
    <t>业财融合/金税四期/财务报表/企业税务风险/成本控制/全面预算/非财</t>
  </si>
  <si>
    <t>迟台增</t>
  </si>
  <si>
    <t>台湾花旗银行
台湾崇越科技</t>
  </si>
  <si>
    <t>银行数字化\银行业务转型\大数据营销\长尾客户营销\客户流失预警</t>
  </si>
  <si>
    <t>蒲雁</t>
  </si>
  <si>
    <t>四川大学金融学硕士</t>
  </si>
  <si>
    <t>融创中国
远洋资本
中铁二局集团公司</t>
  </si>
  <si>
    <t>高级经济师
特许金融分析师CFA
私募证券基金从业资格证
私募股权基金从业资格证</t>
  </si>
  <si>
    <t>企业投融资/资本运作/并购/资产重组/企业上市/宏观经济趋势分析</t>
  </si>
  <si>
    <t>陈泓播</t>
  </si>
  <si>
    <t>南方航空</t>
  </si>
  <si>
    <t>国家劳动部民航乘务技师
英国city&amp;guilds国际高级礼仪培训师
高级服务礼仪培训师</t>
  </si>
  <si>
    <t>服务礼仪/国际商务礼仪/商务拜访/服务效能/职业素养/沟通技巧</t>
  </si>
  <si>
    <t>钱林泽</t>
  </si>
  <si>
    <t>阿里巴巴（世界500强）
腾讯科技（世界500强）
富士康科技（世界500强）</t>
  </si>
  <si>
    <t>国际CMM（软件能力成熟度模型）3级认证</t>
  </si>
  <si>
    <t>主讲项目管理/研发项目管理/项目全流程管理/敏捷项目管理/非专业项目经理的项目管理</t>
  </si>
  <si>
    <t>王善</t>
  </si>
  <si>
    <t>中国矿业大学博士
南京大学博士后
山东大学博士后</t>
  </si>
  <si>
    <t>常州大学
江苏嘉利精细化工有限公司
徐州丰县吉祥鸟工艺品铸钢有限公司
江苏大地集团</t>
  </si>
  <si>
    <t>销售战略/品牌营销/销售管理/销售谈判/大客户销售/工业品销售/团队建设/市场分析/营销策略</t>
  </si>
  <si>
    <t>曹文斌</t>
  </si>
  <si>
    <t>北京航空航天大学软件工程硕士</t>
  </si>
  <si>
    <t>百度（中国500强）
数码视讯（上市）</t>
  </si>
  <si>
    <t>高级信息系统项目管理师（高级职称）</t>
  </si>
  <si>
    <t>全流程产品设计/敏捷软件开发/研发项目管理/产品商业化设计/产品力提升训练/技术管理训练/研发体系建设</t>
  </si>
  <si>
    <t>刘翔</t>
  </si>
  <si>
    <t>太美医疗科技（科技独角兽/准上市公司）
雀巢（中国）（世界500强外资）
上海强生制药有限公司（世界500强外资）</t>
  </si>
  <si>
    <t>英国管理公会IPMA认证国际职业管理培训师</t>
  </si>
  <si>
    <t>问题分析与解决/结构化思维/创新思维/商务演讲</t>
  </si>
  <si>
    <t>徐越</t>
  </si>
  <si>
    <t>腾讯集团
芒果网</t>
  </si>
  <si>
    <t>人力资源/招聘面试/组织变革/企业文化/领导力</t>
  </si>
  <si>
    <t>曹道云</t>
  </si>
  <si>
    <t>拜耳医药
美国强生（西安杨森制药）</t>
  </si>
  <si>
    <t>FCP国际认证讲师（DDI）
国际绩效改进协会认证绩效改进师</t>
  </si>
  <si>
    <t>处方药/OTC产品营销/医药营销管理/零售渠道销售/关键客户管理/拜访技巧/绩效管理</t>
  </si>
  <si>
    <t>彭学刚</t>
  </si>
  <si>
    <t>中国人保（中国500强）
泰康人寿</t>
  </si>
  <si>
    <t>寿险管理师（中级）</t>
  </si>
  <si>
    <t>高端客户经营与开发/网点精细化管理/营销活动的策划与实施/特色客群经营/厅堂联动营销/电话邀约与客户面谈/银行保险营销</t>
  </si>
  <si>
    <t>王安辉</t>
  </si>
  <si>
    <t>华为
大唐移动通信设备有限公司</t>
  </si>
  <si>
    <t>战略解码与执行/IPD研发管理体系构建/流程建设/高绩效团队打造/企业文化/华为管理体系</t>
  </si>
  <si>
    <t>王春阳</t>
  </si>
  <si>
    <t>华南理工大学MBA</t>
  </si>
  <si>
    <t>顺丰集团（中国500强）
中国联想集团（中国500强）
中国移动（中国500强）
苏宁集团（中国500强）
数联天下</t>
  </si>
  <si>
    <t>数字化转型/大数据饱和式营销/大模型与AIGC的产业/战略思维/双碳</t>
  </si>
  <si>
    <t>李洪源</t>
  </si>
  <si>
    <t>高级电气工程师（高级职称）
高级碳资产评估师
高级碳排放评估师</t>
  </si>
  <si>
    <t>电力形势分析/电力班组长/电力公关</t>
  </si>
  <si>
    <t>杨涛</t>
  </si>
  <si>
    <t xml:space="preserve">中山大学MBA
美国麻省理工学院MBA
美国玛赫西国际大学PhD管理博士
</t>
  </si>
  <si>
    <t>理光（世界500强）
米思米精密机械贸易
TNT国际快递
富士施乐（世界500强）</t>
  </si>
  <si>
    <t>大客户营销/高效销售团队打造/商务谈判/营销沟通</t>
  </si>
  <si>
    <t>成远</t>
  </si>
  <si>
    <t xml:space="preserve">浙大网新集团（上市） 
中国石油 </t>
  </si>
  <si>
    <t>国家认证高级程序员</t>
  </si>
  <si>
    <t>大客户营销/销售管理/客户拜访/商务谈判</t>
  </si>
  <si>
    <t>孟昭春</t>
  </si>
  <si>
    <t>大客户营销/战略营销/领导力/打造高绩效团队</t>
  </si>
  <si>
    <t>乔云</t>
  </si>
  <si>
    <t>韩国大韩航空
长龙航空</t>
  </si>
  <si>
    <t xml:space="preserve">美国ACI注册国际高级礼仪培训师
英国city&amp;guilds国际高级礼仪培训师
教育部CAEA认证高级礼仪培训师
高级形体仪态培训导师
日本量化美学高级形象设计培训师
</t>
  </si>
  <si>
    <t>卓越服务/商务接待/职业礼仪/形体仪态/国际礼仪/量化美学形象</t>
  </si>
  <si>
    <t>李国勇</t>
  </si>
  <si>
    <t>中国移动</t>
  </si>
  <si>
    <t>经验萃取师</t>
  </si>
  <si>
    <t>销售技巧/顾问式营销/产品营销/客户服务/谈判技巧/营销策划</t>
  </si>
  <si>
    <t>马兰</t>
  </si>
  <si>
    <t>中国太平洋保险</t>
  </si>
  <si>
    <t>寿险管理师资格认证</t>
  </si>
  <si>
    <t>增员/营销技巧/高客面谈/客户异议处理/产说会/开门红</t>
  </si>
  <si>
    <t>温洁</t>
  </si>
  <si>
    <t>顶新国际集团德克士（山西）</t>
  </si>
  <si>
    <t xml:space="preserve">中级会计师
</t>
  </si>
  <si>
    <t>太原</t>
  </si>
  <si>
    <t>税务筹划/企业资金风险管理/财务报表/财务管理/成本预算/资产管理</t>
  </si>
  <si>
    <t>黄山</t>
  </si>
  <si>
    <t>贝壳集团</t>
  </si>
  <si>
    <t>国际AACTP认证培训师
国家培训网注册（高级）培训师</t>
  </si>
  <si>
    <t>管理沙盘——团队建设与管理/领导力/跨部门沟通/目标计划管理/团队协作……</t>
  </si>
  <si>
    <t>天马</t>
  </si>
  <si>
    <t>Intertek
中国医院协会</t>
  </si>
  <si>
    <t>美国正面管教认证培训师
国家二级心理咨询师</t>
  </si>
  <si>
    <t>大客户营销/商务谈判/客户拜访/营销战略管理/销售技能提升</t>
  </si>
  <si>
    <t>赵泊瑜</t>
  </si>
  <si>
    <t>英利集团（新能源企业）
卓正国际酒店（五星酒店、国际金钥匙联盟成员）
港安环保集团（河北省级循环经济示范企业）</t>
  </si>
  <si>
    <t>国家一级人力资源管理师、企业培训师
AACTP国际认证行动领导力教练</t>
  </si>
  <si>
    <t>绩效管理/薪酬设计/人才梯队建设/非人/中层管理者能力提升等</t>
  </si>
  <si>
    <t>陈新江</t>
  </si>
  <si>
    <t>华南师范大学MBA</t>
  </si>
  <si>
    <t>迈科智能科技
浙江安德电器
美的集团
广东德豪润达电气
亚新科制动系统</t>
  </si>
  <si>
    <t>企业战略规划/成本利润管控/经营扭亏/新产业培育/质量管理/精益文化</t>
  </si>
  <si>
    <t>李程远</t>
  </si>
  <si>
    <t>壹健康集团</t>
  </si>
  <si>
    <t>IPTA国际职业培训师协会认证+授权导师</t>
  </si>
  <si>
    <t>TTT/内训师培养/课程开发/演讲表达/案例萃取/教学技术</t>
  </si>
  <si>
    <t>于洪成</t>
  </si>
  <si>
    <t>山西省地税局</t>
  </si>
  <si>
    <t>注册会计师（CPA）
注册税务师（CTA）</t>
  </si>
  <si>
    <t>财税管控/税收筹划/财务管理/投融资顾问/股权并购</t>
  </si>
  <si>
    <t>周劲雄</t>
  </si>
  <si>
    <t>美国亚利桑那州立大学MBA</t>
  </si>
  <si>
    <t>西门子
英国电信
飞利浦</t>
  </si>
  <si>
    <t>注册职业采购经理（CPPM）</t>
  </si>
  <si>
    <t>供应链管理/供应链流程和绩效（交货，库存）改善/供应链数字化/采购战略/降本管理/供应商评价与管理/采购谈判</t>
  </si>
  <si>
    <t>刘洁</t>
  </si>
  <si>
    <t>中兴通讯</t>
  </si>
  <si>
    <t>国际产品经理认证NPDP
美国项目管理协会注册项目管理师PMP
美国项目管理协会敏捷专业人士ACP
美国项目管理协会商业分析专业人士PBA</t>
  </si>
  <si>
    <t>研发项目管理/项目管理全流程/敏捷项目管理/新产品开发/项目经理能力提升/结构化项目汇报/提升公众表达力</t>
  </si>
  <si>
    <t>孙林</t>
  </si>
  <si>
    <t>用友汽车
南京雨润集团
58同城</t>
  </si>
  <si>
    <t>国家二级人力资源管理师
AACTP培训协会认证促动师、认证翻转教练
CTT自我效能提升认证讲师</t>
  </si>
  <si>
    <t>职场沟通/职业化提升/情绪压力管理/问题分析解决/金字塔思维/绩效管理/招聘面试/非人</t>
  </si>
  <si>
    <t>张威</t>
  </si>
  <si>
    <t>哈尔滨工业大学硕士</t>
  </si>
  <si>
    <t>中国五矿集团
华夏幸福基业
黑龙江省伊春市城乡规划局</t>
  </si>
  <si>
    <t xml:space="preserve">高级城市规划师（正高级）
国家首批注册城市规划师
</t>
  </si>
  <si>
    <t>产业园区/特色小镇产城综合体的拓展/商业模式设计/产业研究/空间规划/产业投资/招商运营等</t>
  </si>
  <si>
    <t>吴正伟</t>
  </si>
  <si>
    <t>韩国三星电子</t>
  </si>
  <si>
    <t>TPM设备管理/TQM全面质量管理/6S管理/现场管理/生产效率提升/PMC与物料控制</t>
  </si>
  <si>
    <t>苏运</t>
  </si>
  <si>
    <t>阿里巴巴
万科地产
新东方教育科技集团</t>
  </si>
  <si>
    <t>AACTP行动学习促动师
绩效改进认证师
职业生涯规划师
人工智能训练师（阿里巴巴达摩院）</t>
  </si>
  <si>
    <t>管理技能/职场沟通/压力管理/新生代管理/时间管理</t>
  </si>
  <si>
    <t>桑弘华</t>
  </si>
  <si>
    <t>中交物资
亿方集团
高晟华屹基金</t>
  </si>
  <si>
    <r>
      <rPr>
        <sz val="12"/>
        <color theme="1" tint="0.249977111117893"/>
        <rFont val="宋体"/>
        <charset val="134"/>
      </rPr>
      <t>产业园运营/招商引资</t>
    </r>
    <r>
      <rPr>
        <sz val="12"/>
        <color theme="1" tint="0.249977111117893"/>
        <rFont val="宋体"/>
        <charset val="134"/>
      </rPr>
      <t>/</t>
    </r>
    <r>
      <rPr>
        <sz val="12"/>
        <color theme="1" tint="0.249977111117893"/>
        <rFont val="宋体"/>
        <charset val="134"/>
      </rPr>
      <t>产业规划</t>
    </r>
    <r>
      <rPr>
        <sz val="12"/>
        <color theme="1" tint="0.249977111117893"/>
        <rFont val="宋体"/>
        <charset val="134"/>
      </rPr>
      <t>/</t>
    </r>
    <r>
      <rPr>
        <sz val="12"/>
        <color theme="1" tint="0.249977111117893"/>
        <rFont val="宋体"/>
        <charset val="134"/>
      </rPr>
      <t>资本运作</t>
    </r>
    <r>
      <rPr>
        <sz val="12"/>
        <color theme="1" tint="0.249977111117893"/>
        <rFont val="宋体"/>
        <charset val="134"/>
      </rPr>
      <t>/</t>
    </r>
    <r>
      <rPr>
        <sz val="12"/>
        <color theme="1" tint="0.249977111117893"/>
        <rFont val="宋体"/>
        <charset val="134"/>
      </rPr>
      <t>宏观经济</t>
    </r>
  </si>
  <si>
    <t>董彦彩</t>
  </si>
  <si>
    <t>特百惠（美资50强）公司
博士眼镜股份有限公司</t>
  </si>
  <si>
    <t>岗位经验内化©认证讲师
英国Tony·Buzan©思维导图认证讲师
左圆右方·创新思维与能力训练©认证讲师</t>
  </si>
  <si>
    <t>TTT/课程开发/授课技巧/微课开发/PPT制作/结构性思维/创新思维</t>
  </si>
  <si>
    <t>刘起民</t>
  </si>
  <si>
    <t>快手
腾讯
搜狐</t>
  </si>
  <si>
    <t>思维导图国际认证管理师
4D领导力国际认证讲师
ACE国际认证引导师
高级企业培训师
国家心理咨询师（二级）</t>
  </si>
  <si>
    <t>思维导图/创新思维/金字塔原理/工作汇报/问题分析与解决等</t>
  </si>
  <si>
    <t>江蓉来</t>
  </si>
  <si>
    <t>美国亚利桑那州立大学（ASU）心理学硕士</t>
  </si>
  <si>
    <t>欧莱雅集团
丸美集团</t>
  </si>
  <si>
    <t>美国ACI注册国际高级职业培训师
ACI注册国际高级课程设计师
GAAP国际认证沙盘游戏心理咨询师（C级）</t>
  </si>
  <si>
    <t>授课技巧/课程开发/内训师能力提升/PPT制作/演讲表达/创新思维/思维训练/经验萃取</t>
  </si>
  <si>
    <t>许燕</t>
  </si>
  <si>
    <t>健帆生物（中国百强大健康民营企业）
中珠医疗（上市）仁安健康管理公司
广东三苏实业
深圳仁爱医院</t>
  </si>
  <si>
    <t>医疗企业运营管理/医院营销增长/医院服务体系提升/医疗企业大客户营销/医疗行业投资管理/康养结合护理院一体化建设/大健康/健康养生</t>
  </si>
  <si>
    <t>唐曼丽</t>
  </si>
  <si>
    <t>香港国际经济管理学院硕士</t>
  </si>
  <si>
    <t xml:space="preserve">美国跃动购跨境电商HS
Centro Fashion Inc.（欧洲贸易公司、俄罗斯企业前50）
Payless威伦鞋业
</t>
  </si>
  <si>
    <t>采购/库存管理/成本控制/供应商管理/供应链流程优化/成本节约/供应链信息化建设/数字化转型</t>
  </si>
  <si>
    <t>康弘年</t>
  </si>
  <si>
    <t>美国西北大学凯洛格商学院EMBA、北京大学光华管理学院EMBA</t>
  </si>
  <si>
    <t>战略解码/战略人力资源/组织设计与绩效设计/干部管理与人才发展/人才策略与战略招聘/文化建设</t>
  </si>
  <si>
    <t>何静</t>
  </si>
  <si>
    <t>中国科学技术大学硕士</t>
  </si>
  <si>
    <t xml:space="preserve">某市稽查局 | 副局长
某市税源管理局 | 副局长
某市纳税服务局 | 副局长
</t>
  </si>
  <si>
    <t>注册会计师CPA
注册税务师CTA
美国注册管理会计师ICMA</t>
  </si>
  <si>
    <t>企业税务合规/企业税收筹划/税收政策解读/CPA税法/企业税收风险应对等</t>
  </si>
  <si>
    <t>谈娇</t>
  </si>
  <si>
    <t>华中科技大学博士
英国拉夫堡大学博士后</t>
  </si>
  <si>
    <t>非财/财务风险与防范/报表分析/财务思维与决策/新会计准则解读</t>
  </si>
  <si>
    <t>曲直</t>
  </si>
  <si>
    <t>ofo</t>
  </si>
  <si>
    <t>新生代管理培训师职业讲师认证
中国人资企业培训师认证/国标人才职技培训师认证</t>
  </si>
  <si>
    <t>赋能中基层管理/赋能新生代管理/团队凝聚力/执行力/新员工素质</t>
  </si>
  <si>
    <t>顾宇</t>
  </si>
  <si>
    <t>澳大利亚米尔塔伯拉大学博士</t>
  </si>
  <si>
    <t>华东师范大学
杭州广播电视台</t>
  </si>
  <si>
    <t>中国（CHN）国家主任播音员（中国国家一级播音员）
英国国际高级培训师（City &amp; Guilds-ITT）</t>
  </si>
  <si>
    <t>ITT国际内训师培训/课程开发/授课技巧提升/教学设计/案例萃取/商务演讲/TED演讲</t>
  </si>
  <si>
    <t>曾子涵</t>
  </si>
  <si>
    <t>中国立邦涂料 （外资）
大宝化工集团（台资）</t>
  </si>
  <si>
    <t>英国东尼博赞©思维导图认证讲师
TTT职业培训师教程授权导师</t>
  </si>
  <si>
    <t>课程设计与开发/经验萃取/授课技巧/PPT设计/内训师大赛辅导</t>
  </si>
  <si>
    <t>刘万成</t>
  </si>
  <si>
    <t xml:space="preserve">鹏盛会计师事务所
利安达会计师事务所深圳分所
亚太集团会计师事务所
</t>
  </si>
  <si>
    <t>中国注册会计师CPA
注册税务师CTA</t>
  </si>
  <si>
    <t>企业会计准则应用/税收筹划与风险应对/风险管理与内控管理/并购重组税务筹划/上市审计</t>
  </si>
  <si>
    <t>段良芳</t>
  </si>
  <si>
    <t>联想集团（世界500强）
橡果国际（美国纽交所上市公司）</t>
  </si>
  <si>
    <t>国家注册高级培训师
国家二级人力资源管理师</t>
  </si>
  <si>
    <t>团队管理/时间管理/管理沟通/领导力/经验萃取/结构性汇报</t>
  </si>
  <si>
    <t>王俊峙</t>
  </si>
  <si>
    <t>财商人生
慢钱财商科技有限公司</t>
  </si>
  <si>
    <t>国家高级理财规划师</t>
  </si>
  <si>
    <t>宏观经济与资产配置/理财规划/养老规划/基金营销/保险营销/产说会</t>
  </si>
  <si>
    <t>熊靖宇</t>
  </si>
  <si>
    <t>中欧国际工商学院金融MBA</t>
  </si>
  <si>
    <t>诺亚财富
荷兰全球保险集团</t>
  </si>
  <si>
    <t>宏观经济分析/债券投资/私募股权投资/财富管理/资产配置/人工智能</t>
  </si>
  <si>
    <t>孙一文</t>
  </si>
  <si>
    <t>上海交通大学硕士</t>
  </si>
  <si>
    <t>小米生态链
瑞茂通集团
壳牌集团</t>
  </si>
  <si>
    <t>CFA
注册税务师
会计师
审计师
经济师</t>
  </si>
  <si>
    <t>非财/财务战略规划/全面预算管理与控制/风险控制/成本管理</t>
  </si>
  <si>
    <t>泰丰</t>
  </si>
  <si>
    <t>中交第二公路工程局
陕西西咸新区发展集团
华夏幸福基业</t>
  </si>
  <si>
    <t>高级工程师
一级建造师</t>
  </si>
  <si>
    <t>产园园区开发与运营/城投平台的转型/产园园区招商引资/服务管理体系搭建/工程项目管理</t>
  </si>
  <si>
    <t>陈洪浪</t>
  </si>
  <si>
    <t>南昌大学硕士</t>
  </si>
  <si>
    <t>广汽资本
保利商业
华润万家</t>
  </si>
  <si>
    <t>领越领导力认证讲师
行动教练认证讲师
中级职业生涯咨询师</t>
  </si>
  <si>
    <t>面试与人才选拔/薪酬激励/绩效管理/领导力/非人/团队建设与管理/高效沟通/管理者综合技能提升等</t>
  </si>
  <si>
    <t>王雅楠</t>
  </si>
  <si>
    <t>湖南卫视
华娱卫视
深圳卫视
广州玛雅文化传播集团</t>
  </si>
  <si>
    <t>短视频营销/直播带货/品牌营销/舆情管理/新媒体文案/新闻采编</t>
  </si>
  <si>
    <t>赵倩</t>
  </si>
  <si>
    <t>四川日报</t>
  </si>
  <si>
    <t>TEDx嘉宾演讲教练
中国品牌培训师100强
国际ACIC注册高级演讲培训师
全国青少年语言艺术测评官</t>
  </si>
  <si>
    <t>工作汇报／商务演讲／故事思维／高效沟通／结构性思维／企业文化宣传／TTT 等</t>
  </si>
  <si>
    <t>马平霞</t>
  </si>
  <si>
    <t>宝能集团
招商局集团招商积
华大基因</t>
  </si>
  <si>
    <t>高级培训管理师</t>
  </si>
  <si>
    <t>学习项目策划与运营/业务型培训体系敏捷搭建/数字化学习体系建设/课程体系建设及课程开发/内训师体系建设培养/导师带教体系建设培养</t>
  </si>
  <si>
    <t>莫达明</t>
  </si>
  <si>
    <t>中信银行
粤开证券
华鑫证券
中国工商银行江门分行</t>
  </si>
  <si>
    <t>国际财资管理师（CTP）
高级黄金投资分析师</t>
  </si>
  <si>
    <t>公私联动营销/行长能力提升/对公客户经理技能提升/对公拓户营销/存贷款一体化营销/机构客户营销等</t>
  </si>
  <si>
    <t>王洪涛</t>
  </si>
  <si>
    <t>英国林肯大学MBA</t>
  </si>
  <si>
    <t>益海嘉里金龙鱼
信达生物医药
爱德士缅因生物制品
思源电气</t>
  </si>
  <si>
    <t>综合管理/辅导技术/非人/人才体系搭建/沟通协作/团队管理等</t>
  </si>
  <si>
    <t>吴少颖</t>
  </si>
  <si>
    <t>麻省理工大学MBA
中山大学MBA</t>
  </si>
  <si>
    <t>OCCHIO欧可优灯具
SGD Pharma圣华玻璃
西班牙安通林
Honeywell霍尼韦尔</t>
  </si>
  <si>
    <t>生产管理/精益生产/现场问题分析解决/一线班组长管理/质量管理等</t>
  </si>
  <si>
    <t>闵丽</t>
  </si>
  <si>
    <t>武汉大学公共管理硕士</t>
  </si>
  <si>
    <t>深圳市盐田人才安居公司
深圳市路桥建设集团公司
深圳市人才安居集团</t>
  </si>
  <si>
    <t xml:space="preserve">高级工程师
全国首批注册造价工程师
</t>
  </si>
  <si>
    <t>建筑工程运营管理/成本预算与控制/造价控制/招标采购/供应商管理/合同管理及风险预控</t>
  </si>
  <si>
    <t>李涵</t>
  </si>
  <si>
    <t>中国人民大学安全工程硕士</t>
  </si>
  <si>
    <t>大唐发电集团公司
南方电网
申通快递（某省分公司）
国有资产监督管理委员会
国家应急管理部消防救援总局</t>
  </si>
  <si>
    <t>安全工程师（副高级）
国家注册安全工程师</t>
  </si>
  <si>
    <t>安全风险评估与管理/安全法规解读/事故预防与处理/安全生产技术/应急管理与救援/职业健康与安全等</t>
  </si>
  <si>
    <t>何秋旺</t>
  </si>
  <si>
    <t>开门红/网点转型/信用卡营销/银行服务提升/信贷营销/外拓/电话营销</t>
  </si>
  <si>
    <t>邓天伦</t>
  </si>
  <si>
    <t>对外经济贸易大学经济学硕士
贵州大学工商管理硕士（MBA）</t>
  </si>
  <si>
    <t>中国工商银行（总行+省分行）
浦发银行
光大银行</t>
  </si>
  <si>
    <t xml:space="preserve">金融理财师（AFP）
特许金融分析师CFA（一级）
证券从业资格
证券分析师资格
</t>
  </si>
  <si>
    <t>贵阳</t>
  </si>
  <si>
    <t>银行对公信贷营销/对公客户经理技能提升/企业财务报表分析/信贷风险管理/支行/团队营销管理</t>
  </si>
  <si>
    <t>丛兴飞</t>
  </si>
  <si>
    <t>IBM（世界500强）
Adidas阿迪达斯（世界500强）
GAP盖璞（世界500强）
飞利浦</t>
  </si>
  <si>
    <t>ChatGPT应用/AI数字人/AI营销/时间管理/沟通协作/中层管理技能提升</t>
  </si>
  <si>
    <t>郝楠</t>
  </si>
  <si>
    <t>武警北京总队</t>
  </si>
  <si>
    <t xml:space="preserve">中级政工师
国家人力资源管理师
</t>
  </si>
  <si>
    <t>企业公文写作</t>
  </si>
  <si>
    <t>朱伟锋</t>
  </si>
  <si>
    <t xml:space="preserve">中国广核集团（央企）
TCL科技（世界500强集团）
隆基绿能（中国500强集团） 
</t>
  </si>
  <si>
    <t>中层管理能力/高绩效团队打造/教练领导力/沟通和影响力/团队执行力/目标管理/下属激励与辅导/问题分析与解决</t>
  </si>
  <si>
    <t>刘艳玲</t>
  </si>
  <si>
    <t xml:space="preserve">北大荒股份公司浩化分公司
</t>
  </si>
  <si>
    <t>国家注册安全工程师
安全管理高级工程师</t>
  </si>
  <si>
    <t>盘锦</t>
  </si>
  <si>
    <t>安全目视化管理/安全领导力/化学品安全管理/安全管理工具应用/6S管理/HSE审核</t>
  </si>
  <si>
    <t>蒙华</t>
  </si>
  <si>
    <t>华中师范大学研究生</t>
  </si>
  <si>
    <t>招商银行
工商银行</t>
  </si>
  <si>
    <t>AFP金融理财师执业资格
私域增长高级运营师</t>
  </si>
  <si>
    <t>柳州</t>
  </si>
  <si>
    <t>商业银行零售转型/财富管理体系构建/银行品牌建设/理财规划/资产配置/银行风险管理/反洗钱实务/人才梯队建设与人才发展实务/商业银行公司治理</t>
  </si>
  <si>
    <t>王飞</t>
  </si>
  <si>
    <t>国家能源集团（央企）</t>
  </si>
  <si>
    <t xml:space="preserve">国家二级人力资源管理师
SSC人力资源共享服务师
</t>
  </si>
  <si>
    <t>国企三项制度改革/人力资源体系构建/非人力资源管理/薪酬绩效管理、招聘面试技巧/人才梯队建设</t>
  </si>
  <si>
    <t>杨勇</t>
  </si>
  <si>
    <t>安利（中国）日用品有限公司
汤臣倍健(药业)有限公司</t>
  </si>
  <si>
    <t>高级创新引导师
AMAC高级企业培训师</t>
  </si>
  <si>
    <t>福州</t>
  </si>
  <si>
    <t>结构化思维/思维导图/创新思维/商务演讲与表达/问题分析与解决/高效沟通/目标管理</t>
  </si>
  <si>
    <t>代恩玮</t>
  </si>
  <si>
    <t>中国银行</t>
  </si>
  <si>
    <t>AFP国际金融理财师
反假币资格、保险从业、基金从业、会计从业资格认证</t>
  </si>
  <si>
    <t>零售银行/高客经营/开门红/厅堂营销/客户开发和维护/理财经理技能提升/银行营销活动策划/个金营销管理</t>
  </si>
  <si>
    <t>郑科</t>
  </si>
  <si>
    <t>哈佛大学和斯坦福大学联合MPA/MBA
同济大学硕士</t>
  </si>
  <si>
    <t>万科香港置地
上海鑫侨高置业
国家开发银行
上海北外滩集团
上海世博局
美国硅谷房地产私募基金</t>
  </si>
  <si>
    <t>美国注册金融分析师CFA
高级经济师
一级建造师
注册咨询工程师
英国皇家特许建造师MCIOB
房地产估价师</t>
  </si>
  <si>
    <t>宏观经济分析/银行战略与发展/金融科技/投融资/金融风险管理/不良资产清收/行长培养</t>
  </si>
  <si>
    <t>周维君</t>
  </si>
  <si>
    <t>光大银行
广发银行
浦发银行</t>
  </si>
  <si>
    <t>中级经济师</t>
  </si>
  <si>
    <t>零售信贷营销/信贷风险管理/全面风险管理/数字化转型/不良资产清收</t>
  </si>
  <si>
    <t>安昊</t>
  </si>
  <si>
    <t>亿滋国际（全球500强）
联合利华（全球500强）
百事可乐（全球500强）</t>
  </si>
  <si>
    <t>国际贸易\供应链管理及体系建设\采购管理\精细化管理\上中下游全渠道盘点与细化</t>
  </si>
  <si>
    <t>梦瑶</t>
  </si>
  <si>
    <t>国联质检集团</t>
  </si>
  <si>
    <t>品牌战略/数字化营销/内容营销/私域营销/IP营销/营销管理</t>
  </si>
  <si>
    <t>向立黎</t>
  </si>
  <si>
    <t>马来西亚多媒体大学（MMU）工商管理硕士</t>
  </si>
  <si>
    <t>马来西亚国家石油公司（世界500强）
TCL电子控股有限公司（中国500强）
富士康旗下准时达国际供应链管理有限公司</t>
  </si>
  <si>
    <t>海外营销策略/数字化营销/营销矩阵搭建/新媒体营销/短视频营销/AI运用/公关关系管理</t>
  </si>
  <si>
    <t>伊凡</t>
  </si>
  <si>
    <t>中国平安人寿（湖北）
信诚人寿（湖北）
招商信诺人寿</t>
  </si>
  <si>
    <t>AFP（金融理财师）
CFP（国际金融理财师）</t>
  </si>
  <si>
    <t>开门红/产说会/保险营销技巧/客户异议处理/法商/资产配置/高净值客户</t>
  </si>
  <si>
    <t>黄鹭伟</t>
  </si>
  <si>
    <t>华为（世界500强）
诺基亚西门子（世界500强）
欧唯特电子科技（世界500强）
戴尔（中国）有限公司（世界500强）</t>
  </si>
  <si>
    <t>项目全流程管理/项目经理综合能力提升/项目工具解析/IPD流程管理</t>
  </si>
  <si>
    <t>周雅卉</t>
  </si>
  <si>
    <t xml:space="preserve">北京燃气集团
天津宝迪集团（民营500强）
</t>
  </si>
  <si>
    <t>税务会计师
高级会计师
高级管理会计师</t>
  </si>
  <si>
    <t>税收筹划/风险管理/资金管理/成本核算/内控制度审计/税务合规审计</t>
  </si>
  <si>
    <t>乔木</t>
  </si>
  <si>
    <t>华为
隆基绿能
快手</t>
  </si>
  <si>
    <t>企业内控（风险管理、内部审计）/企业审计/反舞弊调查/海外合规管理等</t>
  </si>
  <si>
    <t>吴铮力</t>
  </si>
  <si>
    <t>阿里巴巴
嘉兴智淘网络科技有限公司
北京蓝马车网络技术有限公司
北京创业酵母
哈啰出行</t>
  </si>
  <si>
    <t>团队管理/销售管理/情境领导力/DISC领导力/变革领导力/打造变革型领导团队/组织文化重塑和革新/企业文化变革</t>
  </si>
  <si>
    <t>袁少波</t>
  </si>
  <si>
    <t>西北大学硕士研究生</t>
  </si>
  <si>
    <t>西安某高校工商管理学院
西安某医疗科技有限公司
西安某上市医疗科技集团</t>
  </si>
  <si>
    <t>左圆右方©创新思维认证讲师
结构化思维认证讲师
IPTA认证培训师
AACTP行动学习促动师</t>
  </si>
  <si>
    <t>系统思维训练/结构化思维训练/创新思维与创新管理/问题分析与解决/高效沟通/执行力</t>
  </si>
  <si>
    <t>李颖</t>
  </si>
  <si>
    <t>中国农业银行厦门分行
平安银行厦门分行</t>
  </si>
  <si>
    <t xml:space="preserve">中级经济师
国际金融理财师CFP
私人银行家CPB
CFP协会中国金融理财师大赛最佳人气理财师
</t>
  </si>
  <si>
    <t>资产配置/财富管理/银行零售/客户开发与经营/理财经理培养/银行产品营销（基金、银保）等</t>
  </si>
  <si>
    <t>蒋满霖</t>
  </si>
  <si>
    <t>西北农林科技大学经济学博士
西南大学管理学硕士</t>
  </si>
  <si>
    <t xml:space="preserve">桂林电子科技大学
桂林农商行
西南大学
重庆工业交通处
</t>
  </si>
  <si>
    <t xml:space="preserve">工信部互联网金融工程师
桂林电子科技大学&amp;西南大学 教授
中国教育发展战略学会学术桥评审专家
中国科学技术大学凡科评审质量研究院评审专家
</t>
  </si>
  <si>
    <t>桂林</t>
  </si>
  <si>
    <t>宏观经济解读/企业数字化转型/新质生产力/金融科技/企业战略管理等</t>
  </si>
  <si>
    <t>郁春江</t>
  </si>
  <si>
    <t>深圳迈瑞生物医疗电子股份有限公司</t>
  </si>
  <si>
    <t>美国项目管理协会（PMI）认证项目管理专业人士（PMP）</t>
  </si>
  <si>
    <t>医药营销管理/医药渠道管理/医疗市场推广/市场策略制定/销售谈判/医药大客户营销/医药销售经理人管理/团队管理/领导力</t>
  </si>
  <si>
    <t>侯占芳</t>
  </si>
  <si>
    <t>高级会计师、注册税务师</t>
  </si>
  <si>
    <t>非财/财务报表分析/数据资源入表/财税风险识别/企业税务风险防范</t>
  </si>
  <si>
    <t>王志高</t>
  </si>
  <si>
    <t>经纬达科技集团
富士康集团（世界500强）</t>
  </si>
  <si>
    <t>六西格玛黑带
机械工程国家高级工程师
PgMP（项目集群管理专家）全球认证</t>
  </si>
  <si>
    <t>绵阳</t>
  </si>
  <si>
    <t>生产管理/现场管理/精益六西格玛/智能制造/八大浪费/TPM/TQM/TWI</t>
  </si>
  <si>
    <t>王渊</t>
  </si>
  <si>
    <t>上海交通大学</t>
  </si>
  <si>
    <t>德国博世集团（世界500强）
德国伍尔特集团（制造业）
德国施迈茨真空科技（制造业）</t>
  </si>
  <si>
    <t>澳大利亚IECL教练认证Level 1</t>
  </si>
  <si>
    <t>营销战略/销售体系打造/大客户开发与管理/工业品多渠道营销/工业品价值营销/商务谈判/销售技巧/海外市场拓展</t>
  </si>
  <si>
    <t>沈瑞</t>
  </si>
  <si>
    <t xml:space="preserve">京东集团（世界500强）
联想集团（世界500强）
乐播投屏（中国投屏软件TOP1）
金山软件（中国互联网100强）
</t>
  </si>
  <si>
    <t xml:space="preserve">营销师国家职业资格二级
Easy Selling销售赋能中心认证教练
</t>
  </si>
  <si>
    <t>销售拓展/市场公关/团队选育/商务谈判/竞争分析/营销策划/客户拜访/SMB组建/ToB私域运营</t>
  </si>
  <si>
    <t>陈舜</t>
  </si>
  <si>
    <t>列日大学高商学院（QS 265位）硕士</t>
  </si>
  <si>
    <t>阿里巴巴集团
携程旅行网</t>
  </si>
  <si>
    <t>AACTP讲师资格认证</t>
  </si>
  <si>
    <t>领导力/管理沟通/高绩效团队管理/目标管理/授权与激励/执行力/角色认知/阿里巴巴管理三板斧</t>
  </si>
  <si>
    <t>花芳</t>
  </si>
  <si>
    <t>华夏银行
智慧家办集团
中国太平保险</t>
  </si>
  <si>
    <t xml:space="preserve">AFP国际金融理财师持证
银行/会计/基金/证券/期货从业资格持证
</t>
  </si>
  <si>
    <t>银行业务培训/项目辅导/保险培训/大客营销/财富管理</t>
  </si>
  <si>
    <t>陈雨</t>
  </si>
  <si>
    <t>比音勒芬股份有限公司（上市）</t>
  </si>
  <si>
    <t xml:space="preserve">AACTP国际职业培训师
日本产业训练协会MTP训练认证授权指导师
中国人力资源标准化人才管理中心高级企业培训师
</t>
  </si>
  <si>
    <r>
      <rPr>
        <sz val="12"/>
        <color theme="1" tint="0.249977111117893"/>
        <rFont val="宋体"/>
        <charset val="134"/>
      </rPr>
      <t>管理者能力提升/人才培养</t>
    </r>
    <r>
      <rPr>
        <sz val="12"/>
        <color theme="1" tint="0.249977111117893"/>
        <rFont val="宋体"/>
        <charset val="134"/>
      </rPr>
      <t>/</t>
    </r>
    <r>
      <rPr>
        <sz val="12"/>
        <color theme="1" tint="0.249977111117893"/>
        <rFont val="宋体"/>
        <charset val="134"/>
      </rPr>
      <t>执行力提升</t>
    </r>
    <r>
      <rPr>
        <sz val="12"/>
        <color theme="1" tint="0.249977111117893"/>
        <rFont val="宋体"/>
        <charset val="134"/>
      </rPr>
      <t>/</t>
    </r>
    <r>
      <rPr>
        <sz val="12"/>
        <color theme="1" tint="0.249977111117893"/>
        <rFont val="宋体"/>
        <charset val="134"/>
      </rPr>
      <t>目标制定与执行</t>
    </r>
  </si>
  <si>
    <t>金枝</t>
  </si>
  <si>
    <t>红珊瑚药业集团
仁和药业
中美史克（中国医药零售20强品牌）
默沙东制药（世界500强）
美国辉瑞制药（世界500强）</t>
  </si>
  <si>
    <t xml:space="preserve">
执业中药师
国家一级公共营养师</t>
  </si>
  <si>
    <t>医药营销/终端药店销售提升/营销团队打造</t>
  </si>
  <si>
    <t>吴婷</t>
  </si>
  <si>
    <t>安踏&amp;特步
AFZO（零售行业）</t>
  </si>
  <si>
    <t>ACI注册国际课程设计师/ACI注册国际体验式培训导师
中职教体验式培训导师（中级）
中商职鉴拓展培训师（高级）</t>
  </si>
  <si>
    <r>
      <rPr>
        <sz val="12"/>
        <color theme="1" tint="0.249977111117893"/>
        <rFont val="宋体"/>
        <charset val="134"/>
      </rPr>
      <t xml:space="preserve">
职业生涯规划/沟通协作</t>
    </r>
    <r>
      <rPr>
        <sz val="12"/>
        <color theme="1" tint="0.249977111117893"/>
        <rFont val="宋体"/>
        <charset val="134"/>
      </rPr>
      <t>/</t>
    </r>
    <r>
      <rPr>
        <sz val="12"/>
        <color theme="1" tint="0.249977111117893"/>
        <rFont val="宋体"/>
        <charset val="134"/>
      </rPr>
      <t>目标规划</t>
    </r>
    <r>
      <rPr>
        <sz val="12"/>
        <color theme="1" tint="0.249977111117893"/>
        <rFont val="宋体"/>
        <charset val="134"/>
      </rPr>
      <t>/</t>
    </r>
    <r>
      <rPr>
        <sz val="12"/>
        <color theme="1" tint="0.249977111117893"/>
        <rFont val="宋体"/>
        <charset val="134"/>
      </rPr>
      <t>问题分析与解决</t>
    </r>
    <r>
      <rPr>
        <sz val="12"/>
        <color theme="1" tint="0.249977111117893"/>
        <rFont val="宋体"/>
        <charset val="134"/>
      </rPr>
      <t>/</t>
    </r>
    <r>
      <rPr>
        <sz val="12"/>
        <color theme="1" tint="0.249977111117893"/>
        <rFont val="宋体"/>
        <charset val="134"/>
      </rPr>
      <t>管理者能力提升（均以剧本杀的形式）</t>
    </r>
  </si>
  <si>
    <t>周良</t>
  </si>
  <si>
    <t>有家实业有限公司（行业领先企业）
平安保险（世界500强企业）
中金高科金融（国资企业）
华康保险</t>
  </si>
  <si>
    <t xml:space="preserve">ACI国际沙盘模拟培训师
国际注册IPA职业高级沙盘讲师
中国管理学会体验式（高级）培训师
AACTP国际认证培训师/促动师/翻转教练/复盘教练
IPP国际绩效（中级）改进师
日产训MTP-TWI管理认证讲师
人保部一级人力资源管理师
</t>
  </si>
  <si>
    <r>
      <rPr>
        <sz val="12"/>
        <color theme="1" tint="0.249977111117893"/>
        <rFont val="宋体"/>
        <charset val="134"/>
      </rPr>
      <t>团队协作沙盘/管理沟通沙盘</t>
    </r>
    <r>
      <rPr>
        <sz val="12"/>
        <color theme="1" tint="0.249977111117893"/>
        <rFont val="宋体"/>
        <charset val="134"/>
      </rPr>
      <t>/</t>
    </r>
    <r>
      <rPr>
        <sz val="12"/>
        <color theme="1" tint="0.249977111117893"/>
        <rFont val="宋体"/>
        <charset val="134"/>
      </rPr>
      <t>团队管理沙盘</t>
    </r>
    <r>
      <rPr>
        <sz val="12"/>
        <color theme="1" tint="0.249977111117893"/>
        <rFont val="宋体"/>
        <charset val="134"/>
      </rPr>
      <t>/</t>
    </r>
    <r>
      <rPr>
        <sz val="12"/>
        <color theme="1" tint="0.249977111117893"/>
        <rFont val="宋体"/>
        <charset val="134"/>
      </rPr>
      <t>领导力沙盘</t>
    </r>
    <r>
      <rPr>
        <sz val="12"/>
        <color theme="1" tint="0.249977111117893"/>
        <rFont val="宋体"/>
        <charset val="134"/>
      </rPr>
      <t>/</t>
    </r>
    <r>
      <rPr>
        <sz val="12"/>
        <color theme="1" tint="0.249977111117893"/>
        <rFont val="宋体"/>
        <charset val="134"/>
      </rPr>
      <t>思考力沙盘</t>
    </r>
  </si>
  <si>
    <t>程卓</t>
  </si>
  <si>
    <t>浙江大学硕士
中央民族大学博士</t>
  </si>
  <si>
    <t xml:space="preserve">浙江农林大学
浙江掌政通集团
宁波司航文化传媒有限公司
中青万里新媒体研究院
宁波中青华云新媒体科技有限公司
</t>
  </si>
  <si>
    <t xml:space="preserve">
高校副教授、硕士生导师工信部高级舆情分析师
国家财政部评审专家</t>
  </si>
  <si>
    <t>舆情管理/突发事件处置/品牌建设/声誉风险管理/媒体沟通/新闻发布</t>
  </si>
  <si>
    <t>宋剑波</t>
  </si>
  <si>
    <t>OPPO
中兴通讯</t>
  </si>
  <si>
    <t>集成供应链（ISC）体系搭建/计划与采购体系搭建/库存管理、合同管理/供应链变革管理/供应链数字化转型/供应商管理/成本控制</t>
  </si>
  <si>
    <t>刘红梅</t>
  </si>
  <si>
    <t>华润医疗控股有限公司</t>
  </si>
  <si>
    <t xml:space="preserve">CIPPT注册国际职业培训师
医院管理高级咨询师
</t>
  </si>
  <si>
    <t>医院服务/医院活动策划/医院运营指标/医院全面质量管理</t>
  </si>
  <si>
    <t>柴智献</t>
  </si>
  <si>
    <t xml:space="preserve">平安人寿（世界500强集团）
美的集团（世界500强集团）
碧桂园服务集团
大自然家居集团
</t>
  </si>
  <si>
    <t>销售团队管理/销售技巧/大客户营销/会议营销/谈判技巧/经销商开发管理/营销活动策划/销售管理者技能提升</t>
  </si>
  <si>
    <t>睿澜</t>
  </si>
  <si>
    <t>金窖酒业集团
桂林青禾美邦置业公司（家居行业）
启睿东盛贸易有限公司</t>
  </si>
  <si>
    <t>国家高级策划师</t>
  </si>
  <si>
    <t>销售技巧/顾问式销售/大客户营销与管理/圈层运营</t>
  </si>
  <si>
    <t>张鹏</t>
  </si>
  <si>
    <t>穆尔西亚大学工商管理MBA</t>
  </si>
  <si>
    <t xml:space="preserve">长安福特马自达汽车（世界500强中美日合资）
金龙联合汽车（国有股份）
观致汽车（世界500强合资）
</t>
  </si>
  <si>
    <t>MTP认证讲师         TWI-JI、JR、JM认证讲师</t>
  </si>
  <si>
    <t>生产管理/精益生产/现场问题分析解决/TPM设备管理/TQM全面质量管理/5S管理/班组管理/生产效率提升等</t>
  </si>
  <si>
    <t>陶璐</t>
  </si>
  <si>
    <t>吉林大学工商管理硕士</t>
  </si>
  <si>
    <t>渤海银行长春分行
兴业银行长春分行
中国银行吉林分行、伦敦分行</t>
  </si>
  <si>
    <t>公司金融/对公营销/供应链金融/交易银行/票据业务/顾问式营销/金融服务方案设计/普惠金融等</t>
  </si>
  <si>
    <t>邵华</t>
  </si>
  <si>
    <t xml:space="preserve">东软集团（软件上市第一股）
甲骨文股份有限公司（世界500强）
</t>
  </si>
  <si>
    <t>企业人力资源管理师
高级企业培训师
AACTP注册职业培训师</t>
  </si>
  <si>
    <t>管理效能提升/领导力、跨部门沟通/目标与计划管理/执行力/团队建设/团队写作/创新与变革</t>
  </si>
  <si>
    <t>王安妮</t>
  </si>
  <si>
    <t xml:space="preserve">平安银行
民生银行
浦发银行
招商银行
上海泰诚资本管理
</t>
  </si>
  <si>
    <t>CFP国际金融理财师</t>
  </si>
  <si>
    <t xml:space="preserve"> 
沈阳</t>
  </si>
  <si>
    <r>
      <rPr>
        <sz val="12"/>
        <color theme="1" tint="0.249977111117893"/>
        <rFont val="宋体"/>
        <charset val="134"/>
      </rPr>
      <t>客户关系维护与营销/资产配置</t>
    </r>
    <r>
      <rPr>
        <sz val="12"/>
        <color theme="1" tint="0.249977111117893"/>
        <rFont val="宋体"/>
        <charset val="134"/>
      </rPr>
      <t>/</t>
    </r>
    <r>
      <rPr>
        <sz val="12"/>
        <color theme="1" tint="0.249977111117893"/>
        <rFont val="宋体"/>
        <charset val="134"/>
      </rPr>
      <t>财富管理</t>
    </r>
    <r>
      <rPr>
        <sz val="12"/>
        <color theme="1" tint="0.249977111117893"/>
        <rFont val="宋体"/>
        <charset val="134"/>
      </rPr>
      <t>/</t>
    </r>
    <r>
      <rPr>
        <sz val="12"/>
        <color theme="1" tint="0.249977111117893"/>
        <rFont val="宋体"/>
        <charset val="134"/>
      </rPr>
      <t>零售网点综合管理</t>
    </r>
  </si>
  <si>
    <t>南北</t>
  </si>
  <si>
    <t>南京大学MBA</t>
  </si>
  <si>
    <t xml:space="preserve">阿里巴巴
苏宁金融
宜信普惠（上市）
</t>
  </si>
  <si>
    <t>管理能力提升/领导力/高绩效团队打造/时间管理/问题分析与解决复盘</t>
  </si>
  <si>
    <t>雷健</t>
  </si>
  <si>
    <t xml:space="preserve">雅居乐商业
万达集团（中国500强）
泰禾集团（中国500强）
深圳大中华第一太平戴维斯物业公司
深圳天安骏业集团
佳兆业物业
深圳市荣超物业
</t>
  </si>
  <si>
    <t xml:space="preserve">注册物业管理师
物业管理师
中级工程技师
</t>
  </si>
  <si>
    <t xml:space="preserve">
高端商业物业（甲级商写、商业综合体、智慧产业园、购物中心、酒店）的资产运营/一体化多维运营/品质提升/新楼宇经济/物业职业经理人能力提升</t>
  </si>
  <si>
    <t>傅洁媛</t>
  </si>
  <si>
    <t xml:space="preserve">华为技术
中软国际
江苏舟航（物联网技术）
北京枫诚（技术服务）
江苏康医通（医疗设备）
</t>
  </si>
  <si>
    <t>华为项目管理认证
华为质量管理认证</t>
  </si>
  <si>
    <t>企业管理体系设计/流程型组织设计/营销管理体系变革/IPD流程变革/ITR流程变革</t>
  </si>
  <si>
    <t>石悦华</t>
  </si>
  <si>
    <t xml:space="preserve">加拿大多伦多大学高管法律硕士（LLM）
美国卡耐基梅隆大学政策与管理学硕士
</t>
  </si>
  <si>
    <t xml:space="preserve">香港维世全球资产管理公司
Flatfee Corp (硅谷AI法律科技初创公司）
中电光谷（香港上市公司00798.HK)
加拿大安大略省省政府
多伦多大学商学院智库
</t>
  </si>
  <si>
    <t>出海企业的运营管理/出海企业的合规管理/出海企业管理者能力提升/出海项目落地/跨文化的高效沟通</t>
  </si>
  <si>
    <t>万钧</t>
  </si>
  <si>
    <t>美国威斯康星协和大学工商管理硕士</t>
  </si>
  <si>
    <t>金蝶集团（中国500强）
顺丰科技公司（世界500强）
通用电气公司（世界500强）
红帽（中国）软件公司（上市）
Thoughtworks思特沃克</t>
  </si>
  <si>
    <t>美国项目管理协会注册项目管理师PMP
CDM-DevOps认证
CSM-敏捷Scrum框架认证
SAFe-大规模敏捷框架认证
CSPO-Scrum框架产品负责人认证</t>
  </si>
  <si>
    <t>数字化转型/规模化敏捷转型/数字化投资与组合管理/敏捷产品研发方法/科技效能管理/数字化产品规划设计</t>
  </si>
  <si>
    <t>万烁</t>
  </si>
  <si>
    <t>清华大学公共管理硕士（MPA）
中欧国际工商学院金融MBA
中国社会科学院大学经济法学硕士
郑州大学应用数学硕士</t>
  </si>
  <si>
    <t>平安银行（上市公司）
平安人寿
光大信托（央企）</t>
  </si>
  <si>
    <t xml:space="preserve">AFP金融理财师
CFP国际金融理财师持证
基金/证券从业
保险代理人资格
</t>
  </si>
  <si>
    <t>私人银行/宏观经济/资产配置/家族财富管理与传承/大额保单/健康险/客群经营/客户沙龙/网点效能提升/零售转型/支行长能力提升/私行团队管理</t>
  </si>
  <si>
    <t>吴文飞</t>
  </si>
  <si>
    <t xml:space="preserve">万科集团
泰禾集团
华夏幸福集团
宝龙集团
</t>
  </si>
  <si>
    <t>中国质量协会六西格玛黑带
工信部高级流程改进师
CSA国际引导师</t>
  </si>
  <si>
    <r>
      <rPr>
        <sz val="12"/>
        <color theme="1" tint="0.249977111117893"/>
        <rFont val="宋体"/>
        <charset val="134"/>
      </rPr>
      <t>人才梯队建设/绩效管理</t>
    </r>
    <r>
      <rPr>
        <sz val="12"/>
        <color theme="1" tint="0.249977111117893"/>
        <rFont val="宋体"/>
        <charset val="134"/>
      </rPr>
      <t>/</t>
    </r>
    <r>
      <rPr>
        <sz val="12"/>
        <color theme="1" tint="0.249977111117893"/>
        <rFont val="宋体"/>
        <charset val="134"/>
      </rPr>
      <t>文化建设</t>
    </r>
    <r>
      <rPr>
        <sz val="12"/>
        <color theme="1" tint="0.249977111117893"/>
        <rFont val="宋体"/>
        <charset val="134"/>
      </rPr>
      <t>/</t>
    </r>
    <r>
      <rPr>
        <sz val="12"/>
        <color theme="1" tint="0.249977111117893"/>
        <rFont val="宋体"/>
        <charset val="134"/>
      </rPr>
      <t>人力资源管理</t>
    </r>
    <r>
      <rPr>
        <sz val="12"/>
        <color theme="1" tint="0.249977111117893"/>
        <rFont val="宋体"/>
        <charset val="134"/>
      </rPr>
      <t>/</t>
    </r>
    <r>
      <rPr>
        <sz val="12"/>
        <color theme="1" tint="0.249977111117893"/>
        <rFont val="宋体"/>
        <charset val="134"/>
      </rPr>
      <t>战略执行</t>
    </r>
  </si>
  <si>
    <t>熊晓</t>
  </si>
  <si>
    <t>上海海事大学硕士、复旦大学MBA</t>
  </si>
  <si>
    <t>安配色色母粒制造（美资企业）
伟思磊（上市公司，化学品和材料行业）
埃万特（上市公司，特种化学制品行业）
剑桥国际教育集团（美国高中教育服务领军企业）</t>
  </si>
  <si>
    <t xml:space="preserve">——
</t>
  </si>
  <si>
    <t>大客户营销/销售拜访/销售谈判/客户关系/销售团队管理</t>
  </si>
  <si>
    <t>曲海缔</t>
  </si>
  <si>
    <t xml:space="preserve">小米移动软件有限公司（深圳）（世界500强）
深圳虾皮信息科技有限公司（跨国企业）
万物云空间股份有限公司（上市企业）
</t>
  </si>
  <si>
    <t>AACTP认证培训师、促动师
MBTI国际认证施策师</t>
  </si>
  <si>
    <t>结构化思维/商务演讲与表达/问题分析与解决/创新思维/团队管理</t>
  </si>
  <si>
    <t>巨一铭</t>
  </si>
  <si>
    <t>谷歌（中国）
立邦中国（世界500强）
生命力控股（安徽）公司</t>
  </si>
  <si>
    <r>
      <rPr>
        <sz val="12"/>
        <color theme="1" tint="0.249977111117893"/>
        <rFont val="宋体"/>
        <charset val="134"/>
      </rPr>
      <t>管理者综合能力提升/问题分析与解决</t>
    </r>
    <r>
      <rPr>
        <sz val="12"/>
        <color theme="1" tint="0.249977111117893"/>
        <rFont val="宋体"/>
        <charset val="134"/>
      </rPr>
      <t>/</t>
    </r>
    <r>
      <rPr>
        <sz val="12"/>
        <color theme="1" tint="0.249977111117893"/>
        <rFont val="宋体"/>
        <charset val="134"/>
      </rPr>
      <t>高效沟通</t>
    </r>
    <r>
      <rPr>
        <sz val="12"/>
        <color theme="1" tint="0.249977111117893"/>
        <rFont val="宋体"/>
        <charset val="134"/>
      </rPr>
      <t>/</t>
    </r>
    <r>
      <rPr>
        <sz val="12"/>
        <color theme="1" tint="0.249977111117893"/>
        <rFont val="宋体"/>
        <charset val="134"/>
      </rPr>
      <t>目标管理与执行</t>
    </r>
  </si>
  <si>
    <t>于涛</t>
  </si>
  <si>
    <t xml:space="preserve">协鑫集团（中国民营企业500强）
汇川技术（中国500强）
歌尔声学（中国民营企业500强）
</t>
  </si>
  <si>
    <t>二级人力资源管理师
中级AI内容创作师
CSTD学习项目设计师
绩效改进师认证
学习路径图认证</t>
  </si>
  <si>
    <t>职场沟通/时间管理/目标与计划/会议管理/情绪压力管理/结构化思维</t>
  </si>
  <si>
    <t>王东</t>
  </si>
  <si>
    <t>上海交大EMBA
英国谢菲尔德大学MBA</t>
  </si>
  <si>
    <t xml:space="preserve">雅培医疗器械（世界500强）
上海利格蒙特集团（综合性企业）
中国华源集团（综合性企业）
明鸿（印度）有限公司（外企）
</t>
  </si>
  <si>
    <t xml:space="preserve">雅培精益黄带
英国皇家物流与运输协会三级讲师
</t>
  </si>
  <si>
    <t>供应商管理/供应链优化/采购谈判/仓储与物流管理/采购人员的能力提升</t>
  </si>
  <si>
    <t>张轩荣</t>
  </si>
  <si>
    <t>法国蒙大工商管理博士</t>
  </si>
  <si>
    <t>安源生物医药
盛大汽车集团（上司公司）
轩石资产管理公司（持牌基金）
东亚银行总行（跨国银行）
汇丰银行（世界500强）</t>
  </si>
  <si>
    <t>基金管理人资格证
上海股权交易中心专家顾问</t>
  </si>
  <si>
    <t>经济与金融市场分析/企业资本运作/投融资/私募股权/合规管理/私募股权</t>
  </si>
  <si>
    <t>黄谊江</t>
  </si>
  <si>
    <t>湘潭大学（双一流）硕士</t>
  </si>
  <si>
    <t xml:space="preserve">华为技术（世界500强）
中兴通讯（上市公司）
北京和利时系统工程（上市公司）
</t>
  </si>
  <si>
    <t>美国PMI协会PgMP认证</t>
  </si>
  <si>
    <t>项目全流程管理/团队管理/项目成本管理/海外项目/智慧城市项目</t>
  </si>
  <si>
    <t>李淼</t>
  </si>
  <si>
    <t xml:space="preserve">平安银行惠州分行
工银安盛人寿保险
</t>
  </si>
  <si>
    <t xml:space="preserve">银行中级寿险管理师
财富健康管理规划师
中级会计证
</t>
  </si>
  <si>
    <t>保险营销/零售转型/财富管理/客户营销/产品销售/资产配置/宏观市场分析</t>
  </si>
  <si>
    <t>文慧</t>
  </si>
  <si>
    <t>礼仪培训</t>
  </si>
  <si>
    <t xml:space="preserve">新生医疗美容集团有限公司
无限极(中国)有限公司 
</t>
  </si>
  <si>
    <t>美国ACIC国际注册高级礼仪培训师
中华全国总工会文工团礼仪培训师
中国商业联合会注册高级企业培训师
中国女性形象工程公益礼仪讲师团讲师</t>
  </si>
  <si>
    <t>商务礼仪\政务礼仪\国际礼仪\客户投诉处理\职业形象塑造与气质提升</t>
  </si>
  <si>
    <t>田明民</t>
  </si>
  <si>
    <t>江苏大学工商管理硕士</t>
  </si>
  <si>
    <t>迪安诊断江苏公司
迪安诊断华东大区
迪安诊断昆山医学检验实验室
苏州乐美智能技术股份有限公司</t>
  </si>
  <si>
    <t>二级人力资源管理师
昆山市人大代表</t>
  </si>
  <si>
    <t>昆山</t>
  </si>
  <si>
    <t>人才盘点与梯队建设/人力资源管理/招聘与面试/劳动纠纷/绩效沟通</t>
  </si>
  <si>
    <t>杨华</t>
  </si>
  <si>
    <t>西南大学硕士</t>
  </si>
  <si>
    <t>上海鹏欣集团
法国圣戈班（世界500强）
LG化学企业（世界500强）</t>
  </si>
  <si>
    <t>绩效管理/薪酬体系设计/人力资源规划/非人/组织与人才发展</t>
  </si>
  <si>
    <t>曹云凯</t>
  </si>
  <si>
    <t>新媒体/短视频</t>
  </si>
  <si>
    <t>中国华电（央企）</t>
  </si>
  <si>
    <t>短视频营销/企业短视频IP打造/企业新媒体推广/短视频拍剪</t>
  </si>
  <si>
    <t>吴启迪</t>
  </si>
  <si>
    <t>阿里巴巴集团（饿了么）
隆基绿能（世界500强）</t>
  </si>
  <si>
    <t>结构化思维/表达与呈现/问题分析与解决/金字塔思维</t>
  </si>
  <si>
    <t>王若尘</t>
  </si>
  <si>
    <t>山东银座泉城大酒店
汉峪金谷喜悦东方酒店管理公司</t>
  </si>
  <si>
    <t>国际高级礼仪培训师</t>
  </si>
  <si>
    <t>高端商务礼仪/职场商务礼仪打造/政务服务礼仪/个人形象打造</t>
  </si>
  <si>
    <t>张韦韦</t>
  </si>
  <si>
    <t>办公软件</t>
  </si>
  <si>
    <t>航天信息科技淄博分公司（央企）</t>
  </si>
  <si>
    <t>微软MOS Excel专家级认证</t>
  </si>
  <si>
    <t>淄博</t>
  </si>
  <si>
    <t>办公软件应用/Word/Excel全系列课程/PPT演示设计/PowerQuery</t>
  </si>
  <si>
    <t>李晨阳</t>
  </si>
  <si>
    <t>新南威尔士大学商学院硕士</t>
  </si>
  <si>
    <t>南方基金（行业TPO5）
易方达基金（行业TOP1）</t>
  </si>
  <si>
    <t>资产配置/基金营销/基金鉴诊与盘活/保险营销/保单架构设计/保险金信托营销/AUM提升/沙龙活动</t>
  </si>
  <si>
    <t>朱寒波</t>
  </si>
  <si>
    <t>AFP金融理财师
SORFA养老财务规划师
中级经济师
保险从业资格
COSS营销服务系统专业认证资格</t>
  </si>
  <si>
    <t>银行零售营销/银行外拓/存量客户经营/电话营销</t>
  </si>
  <si>
    <t>姚名</t>
  </si>
  <si>
    <t>职业素养</t>
  </si>
  <si>
    <t>思吾高集团
川海晨洋餐饮集团
成都丸摩堂茶饮公司</t>
  </si>
  <si>
    <t>美国ACIC国际注册高级企业教练
美国AACTP国际认证注册培训师
美国AACTP国际认证注册萃取师
国家高级培训师导师
国际引导促动师认证教练</t>
  </si>
  <si>
    <t>职业素养提升/职业生涯规划/情绪压力管理/职场沟通/公文写作等</t>
  </si>
  <si>
    <t>元修</t>
  </si>
  <si>
    <t>华为
比亚迪
华友控股集团（锂电材料龙头）</t>
  </si>
  <si>
    <t>AACTP高级企业培训师</t>
  </si>
  <si>
    <t xml:space="preserve">
沟通协作/综合管理/新员工管理/人才培养</t>
  </si>
  <si>
    <t>张煦丹</t>
  </si>
  <si>
    <t>纬创资通（世界500强）
成都恩纳基电力设备</t>
  </si>
  <si>
    <t xml:space="preserve">国家二级人力资源管理师
企业高级培训师
ACI注册职业高级培训师
GCDF全球生涯规划师
智联招聘智联学院金牌面试官
</t>
  </si>
  <si>
    <t>职业素养/职业生涯规划/职场沟通/校园人到职场人/情绪压力管理/新生代管理</t>
  </si>
  <si>
    <t>汤佳佳</t>
  </si>
  <si>
    <t>成都远锦教育 
欧品家纺陕西省区域连锁店 
四川美兮礼仪</t>
  </si>
  <si>
    <t>国际礼仪素养师、国家高级礼仪培训师
国家高级形象管理师
心理咨询师、职场情绪管理导师
日本色彩研究所高级色彩搭配师</t>
  </si>
  <si>
    <t>商务礼仪/政务礼仪/接待与服务礼仪/服务效能提升与管理/投诉处理/服务标准/形象礼仪/形象管理/情绪压力</t>
  </si>
  <si>
    <t>陈丽芳</t>
  </si>
  <si>
    <t xml:space="preserve">新东方集团
腾讯科技
阿里巴巴集团
福禄网络（上市）
</t>
  </si>
  <si>
    <t xml:space="preserve">国家认证高级企业培训师
美国AACTP国际注册行动学习促动师
ACI职业培训讲师认证
</t>
  </si>
  <si>
    <t>职业素养/新员工管理/职业化/演讲表达/情绪管理/TTT/结构化思维</t>
  </si>
  <si>
    <t>付梅</t>
  </si>
  <si>
    <t>LG集团（世界500强）</t>
  </si>
  <si>
    <t>BCC全球生涯教练
职业生涯规划师
高级二级人力资源管理师</t>
  </si>
  <si>
    <t>人力资源规划/招聘配置/人才梯队建设/薪酬绩效体系/职业生涯规划</t>
  </si>
  <si>
    <t>张盼</t>
  </si>
  <si>
    <t>GFA国际高级礼仪培训讲师
ACI注册国际高级礼仪培训师
国家注册二级心理咨询师
高级茶艺师</t>
  </si>
  <si>
    <t>商务礼仪/涉外礼仪/色彩搭配与形象打造/茶艺</t>
  </si>
  <si>
    <t>任槿泓</t>
  </si>
  <si>
    <t xml:space="preserve">善林商务咨询 
鼎瓯控股集团（地产百强企业）
华夏泽龙基金公司 </t>
  </si>
  <si>
    <t>山东大学MBA
劳动关系协调师、职业生涯规划师
结构化思维认证讲师、古贺报联商认证讲师</t>
  </si>
  <si>
    <t>招聘面试/绩效管理/薪酬福利/员工关系/劳动关系/胜任能力/企业文化/非人/战略人力/劳动合同/人才梯队</t>
  </si>
  <si>
    <t>郑强</t>
  </si>
  <si>
    <t>四川大学工商管理硕士</t>
  </si>
  <si>
    <t>中国移动（500强）</t>
  </si>
  <si>
    <t xml:space="preserve">美国认证协会注册国际高级企业培训师
职业生涯规划师
</t>
  </si>
  <si>
    <t>AI办公应用/新员工培养/时间管理/思维导图/结构化思维/社群运营</t>
  </si>
  <si>
    <t>王志刚</t>
  </si>
  <si>
    <t xml:space="preserve">国家二级人力资源管理师
国家工程技术中级工程师
心理咨询师
</t>
  </si>
  <si>
    <t>团队管理/管理人才培养/跨部门沟通/执行力/领导力/时间管理</t>
  </si>
  <si>
    <t>鲍曼</t>
  </si>
  <si>
    <t>沃尔玛
中国人寿</t>
  </si>
  <si>
    <t>国家中级经济师
二级人力资源管理师
国家职业生涯规划师</t>
  </si>
  <si>
    <r>
      <rPr>
        <sz val="12"/>
        <color theme="1" tint="0.249977111117893"/>
        <rFont val="宋体"/>
        <charset val="134"/>
      </rPr>
      <t>PPT设计与制作</t>
    </r>
    <r>
      <rPr>
        <sz val="12"/>
        <color theme="1" tint="0.249977111117893"/>
        <rFont val="宋体"/>
        <charset val="134"/>
      </rPr>
      <t>/</t>
    </r>
    <r>
      <rPr>
        <sz val="12"/>
        <color theme="1" tint="0.249977111117893"/>
        <rFont val="宋体"/>
        <charset val="134"/>
      </rPr>
      <t>AI应用</t>
    </r>
    <r>
      <rPr>
        <sz val="12"/>
        <color theme="1" tint="0.249977111117893"/>
        <rFont val="宋体"/>
        <charset val="134"/>
      </rPr>
      <t>/</t>
    </r>
    <r>
      <rPr>
        <sz val="12"/>
        <color theme="1" tint="0.249977111117893"/>
        <rFont val="宋体"/>
        <charset val="134"/>
      </rPr>
      <t>结构化思维</t>
    </r>
    <r>
      <rPr>
        <sz val="12"/>
        <color theme="1" tint="0.249977111117893"/>
        <rFont val="宋体"/>
        <charset val="134"/>
      </rPr>
      <t>/</t>
    </r>
    <r>
      <rPr>
        <sz val="12"/>
        <color theme="1" tint="0.249977111117893"/>
        <rFont val="宋体"/>
        <charset val="134"/>
      </rPr>
      <t>问题分析与解决</t>
    </r>
  </si>
  <si>
    <t>王双</t>
  </si>
  <si>
    <t>澳大利亚悉尼大学硕士</t>
  </si>
  <si>
    <t>澳大利亚JAMS.TV Pty Ltd《CN》杂志
青岛广电博融文化传媒巴龙国际集团（中国500强民企）
上海财经大学青岛财富管理研究院</t>
  </si>
  <si>
    <t xml:space="preserve">中科院心理咨询师
</t>
  </si>
  <si>
    <t>情压管理/沟通技巧/阳光心态建设/幸福家庭/职业生涯规划等</t>
  </si>
  <si>
    <t>胡蓉</t>
  </si>
  <si>
    <t>服务效能</t>
  </si>
  <si>
    <t>海南航空公司（世界500强）
泰禾酒店集团（上市企业）
旭辉永升服务集团（上市企业）</t>
  </si>
  <si>
    <t>中国形象协会高级礼仪培训师
美国ICAC协会形象礼仪培训师</t>
  </si>
  <si>
    <t>服务技能/服务设计/服务沟通/投诉处理/商务礼仪/职业素养/公众演讲与表达/工作汇报技巧</t>
  </si>
  <si>
    <t>谢辉</t>
  </si>
  <si>
    <t>天津商业大学管理学硕士</t>
  </si>
  <si>
    <t>Air products（世界500强)
Atlas Copco（世界500强)</t>
  </si>
  <si>
    <t>AACTP美国培训师协会认证促动师</t>
  </si>
  <si>
    <t>大客户营销/商务谈判/销售拜访/方案式营销/客户关系/销售团队管理</t>
  </si>
  <si>
    <t>周向前</t>
  </si>
  <si>
    <t>华测检测集团（上市）
前海人寿（中国500强）
富士康（世界500强）
顺丰集团（世界500强）
TNT国际物流（世界500强）</t>
  </si>
  <si>
    <t>AACTP认证国际注册培训师</t>
  </si>
  <si>
    <t>中高管领导力打造/MTP综合管理能力提升/新晋管理者培养/团队效能提升定制工作坊</t>
  </si>
  <si>
    <t>刘君</t>
  </si>
  <si>
    <t>中国移动广东分公司（世界500强）
壹号生鲜
发达建材</t>
  </si>
  <si>
    <t>大客户营销/营销训战结合项目/行动学习/新员工培养/职业生涯规划</t>
  </si>
  <si>
    <t>冯晓琴</t>
  </si>
  <si>
    <t>医疗</t>
  </si>
  <si>
    <t>西北大学管理学硕士研究生</t>
  </si>
  <si>
    <t xml:space="preserve">正大天晴药业集团股份有限公司（上市）
葛兰素史克（中国）投资有限公司（世界500强）
</t>
  </si>
  <si>
    <t>中科院认证心理咨询师</t>
  </si>
  <si>
    <t>医药销售与市场拓展/医药销售技巧/客户管理、市场分析/区域拓展策略/区域经理与团队管理</t>
  </si>
  <si>
    <t>程红梅</t>
  </si>
  <si>
    <t>杭州萧山化工总厂（国企）
德意集团（厨电智造行业龙头企业）
宏扬集团</t>
  </si>
  <si>
    <t>高级人力资源管理师、高级经济师
ACT国际注册培训师
国家级心理咨询师</t>
  </si>
  <si>
    <t>非人力资源管理/绩效管理/招聘面试技巧/人才梯队建设</t>
  </si>
  <si>
    <t>杜辉</t>
  </si>
  <si>
    <t>中搜网络（上市公司）深圳分公司
中通信息营维分公司（中国电信）</t>
  </si>
  <si>
    <t>组织经验萃取/微创新/思维技术</t>
  </si>
  <si>
    <t>实战背景</t>
  </si>
  <si>
    <t>品牌课程</t>
  </si>
  <si>
    <t>资料下载</t>
  </si>
  <si>
    <r>
      <rPr>
        <sz val="16"/>
        <rFont val="宋体"/>
        <charset val="134"/>
      </rPr>
      <t>金融产品营销专家
9年金融行业实战经验
新南威尔士大学商学院硕士
曾任：国内华夏保险内蒙古分公司 | 渠道培训负责人
曾任：南方基金（行业TPO5） | 渠道经理
曾任：易方达基金（行业TOP1） | 渠道负责人</t>
    </r>
    <r>
      <rPr>
        <b/>
        <sz val="16"/>
        <rFont val="宋体"/>
        <charset val="134"/>
      </rPr>
      <t xml:space="preserve">
</t>
    </r>
  </si>
  <si>
    <t>个人客户经理“七项必修科目”</t>
  </si>
  <si>
    <t>商业银行个人客户经理资产配置实战</t>
  </si>
  <si>
    <t>客户经理全量客户营销实战</t>
  </si>
  <si>
    <r>
      <rPr>
        <b/>
        <sz val="16"/>
        <rFont val="宋体"/>
        <charset val="134"/>
      </rPr>
      <t>银行零售营销实战专家</t>
    </r>
    <r>
      <rPr>
        <sz val="16"/>
        <rFont val="宋体"/>
        <charset val="134"/>
      </rPr>
      <t xml:space="preserve">
11年商业银行培训辅导经验：
——连续3年服务湖北交行系统、服务光大银行系统
——连续2年服务湖南银行、长沙银行、杭州银行系统等
5项专业证书/认证：
——AFP金融理财师、SORFA养老财务规划师、中级经济师
——保险从业资格、COSS营销服务系统专业认证资格
曾任：上海隽天保险经纪湖北分公司 | 合伙人
曾任：北京浩天律师事务所 | 非诉法律事务专员
曾任：光彩集团玖玖金融|商学院常务副院长、首席咨询顾问
曾任：国家电网湖北省电力设计院 | 人资部培训经理，员工财务规划师
【500+个银行辅导项目、200+场银行授课】覆盖国有6大行，12家全国性股份制商业银行，50+家地区城商行、农商行、信用社、村镇银行
</t>
    </r>
  </si>
  <si>
    <t>流程制胜：价值贡献式营销五阶段</t>
  </si>
  <si>
    <t>存量激活：换个姿态唤醒沉睡的客户</t>
  </si>
  <si>
    <t>微信营销：让银行零售营销更简单</t>
  </si>
  <si>
    <t>电话营销：银行潜力客户激活的秘密</t>
  </si>
  <si>
    <t>创新沙龙：价值驱动式营销沙龙策划与执行</t>
  </si>
  <si>
    <t>迎战开门红：2025稳存款，攻中收，抓普惠</t>
  </si>
  <si>
    <r>
      <rPr>
        <b/>
        <sz val="16"/>
        <rFont val="宋体"/>
        <charset val="134"/>
      </rPr>
      <t xml:space="preserve">职场效能提升教练 </t>
    </r>
    <r>
      <rPr>
        <sz val="16"/>
        <rFont val="宋体"/>
        <charset val="134"/>
      </rPr>
      <t xml:space="preserve"> 
13年企业培训实战经验
美国ACIC国际注册高级企业教练
美国AACTP国际认证注册培训师
美国AACTP国际认证注册萃取师
国家高级培训师导师、国际引导促动师认证教练
四川长江学院客座教授
曾任：成都丸摩堂茶饮公司（年度消费者喜爱品牌） | 培训总监
曾任：川海晨洋餐饮集团（餐饮供应链百强企业） | 培训经理
曾任：思吾高集团 | 培训经理
</t>
    </r>
  </si>
  <si>
    <t>职场新星训练营：职业素养提升</t>
  </si>
  <si>
    <t>笔尖上的魔法：公文写作艺术</t>
  </si>
  <si>
    <t>情绪与压力管理</t>
  </si>
  <si>
    <t>思考的金字塔：职场逻辑构建术</t>
  </si>
  <si>
    <t>从校园人到职场人：角色转变加速器</t>
  </si>
  <si>
    <t>沟通的艺术：让职场华丽转身</t>
  </si>
  <si>
    <r>
      <rPr>
        <b/>
        <sz val="16"/>
        <rFont val="宋体"/>
        <charset val="134"/>
      </rPr>
      <t>人才发展与组织效能提升专家</t>
    </r>
    <r>
      <rPr>
        <sz val="16"/>
        <rFont val="宋体"/>
        <charset val="134"/>
      </rPr>
      <t xml:space="preserve">
19年大型企业管理实战经验
AACTP高级企业培训师
曾任：华为 | 人力资源经理、人才发展主管
曾任：比亚迪 | 人力资源高级经理
曾任：华友控股集团（锂电材料龙头）|人才发展负责人
➯曾从0到1搭建新海科技集团人才发展培养体系，并筹建企业大学，助力企业孵化管理干部、梯队人才等500+关键人才
➯从从0到1搭建并完善了蓝思科技集团培训体系，建立了企业人才梯队三级培训系统，服务企业5000+员工的发展与成长</t>
    </r>
  </si>
  <si>
    <t>职场高效沟通与协作</t>
  </si>
  <si>
    <t>向华为学人才培养发展秘籍</t>
  </si>
  <si>
    <t>向华为学卓越团队管理</t>
  </si>
  <si>
    <t>非人力资源的人力资源管理</t>
  </si>
  <si>
    <t>管理者角色认知</t>
  </si>
  <si>
    <r>
      <rPr>
        <b/>
        <sz val="16"/>
        <rFont val="宋体"/>
        <charset val="134"/>
      </rPr>
      <t>职场效能提升专家</t>
    </r>
    <r>
      <rPr>
        <sz val="16"/>
        <rFont val="宋体"/>
        <charset val="134"/>
      </rPr>
      <t xml:space="preserve">
15年人才培养实战经验
国家二级人力资源管理师
企业高级培训师
ACI注册职业高级培训师
GCDF全球生涯规划师、智联招聘智联学院金牌面试官
教育部宏志计划项目特邀讲师、四川8所高校职业化讲师
国家电网（连续4年）、南方电网（连续3年）等电力系统特聘讲师
曾任：纬创资通（世界500强） | 资深HRBP、高级讲师
曾任：成都恩纳基电力设备 | 人力资源总监、副总经理
◎ 解人才发展的痛：曾为1000+职场人士开展生涯咨询及心理疏导，解答职场人的“痛”
◎ 育企业所需的人：曾主导20+个人才培养计划，如中铁十五局《后浪计划-新生代训练营》、成都东部新区总工会《东青志—职工成长计划》，累计培养1000+企业人才</t>
    </r>
  </si>
  <si>
    <t>理心有道：职场心理健康与情绪压力调试</t>
  </si>
  <si>
    <t>通情达理：职场高情商沟通的技术与艺术</t>
  </si>
  <si>
    <t>升职加“心”：从校园人到企业人的蜕变</t>
  </si>
  <si>
    <t>点燃内驱：掌控你的职业生涯</t>
  </si>
  <si>
    <r>
      <rPr>
        <b/>
        <sz val="16"/>
        <rFont val="宋体"/>
        <charset val="134"/>
      </rPr>
      <t>职场效能提升教练</t>
    </r>
    <r>
      <rPr>
        <sz val="16"/>
        <rFont val="宋体"/>
        <charset val="134"/>
      </rPr>
      <t xml:space="preserve">
15年企业培训管理和人才发展经验
国家认证高级企业培训师
美国AACTP国际注册行动学习促动师
ACI职业培训讲师认证
《结构性思维》《RIA学习力》《新精英职业生涯规划》认证导师
2021中国金牌内训师比赛“新锐讲师”获得者
曾任：新东方集团 丨 人才培训发展中心负责人
曾任：腾讯科技 丨 学习发展负责人
曾任：阿里巴巴集团 丨 培训BP负责人
曾任：福禄网络（上市） 丨 质量监控与改进部门主管
曾任：木仓科技（互联网） 丨 人才发展经理
</t>
    </r>
  </si>
  <si>
    <t>高效能工作法——卓越员工的五项修炼</t>
  </si>
  <si>
    <t>高效思考与表达——结构性思维职场实战</t>
  </si>
  <si>
    <t>卓越沟通力——公众演讲与工作汇报的艺术</t>
  </si>
  <si>
    <r>
      <rPr>
        <b/>
        <sz val="16"/>
        <rFont val="宋体"/>
        <charset val="134"/>
      </rPr>
      <t>职场效能提升专家</t>
    </r>
    <r>
      <rPr>
        <sz val="16"/>
        <rFont val="宋体"/>
        <charset val="134"/>
      </rPr>
      <t xml:space="preserve">
四川大学工商管理硕士
美国认证协会注册国际高级企业培训师
职业生涯规划师
故事力®、魔力演讲®认证培训师
成都工匠学院特聘讲师、成都市高新社区学院特聘讲师
现任：国内某电信运营商（500强） | Ai工程师
</t>
    </r>
  </si>
  <si>
    <t>AI赋能职场：智能工具与创新思维</t>
  </si>
  <si>
    <t>结构化思维：金字塔原理的创新工作法</t>
  </si>
  <si>
    <t>新员工起航：成为独当一面的职场精英</t>
  </si>
  <si>
    <r>
      <rPr>
        <b/>
        <sz val="16"/>
        <rFont val="宋体"/>
        <charset val="134"/>
      </rPr>
      <t xml:space="preserve">职场效能提升专家
</t>
    </r>
    <r>
      <rPr>
        <sz val="16"/>
        <rFont val="宋体"/>
        <charset val="134"/>
      </rPr>
      <t>16年职场效能提升实战经验
国家中级经济师
二级人力资源管理师
国家职业生涯规划师
曾任：九州通医药股份有限公司（医药上市公司)|人才发展主管
曾任：中国人寿（央企）|人力资源经理
曾任：沃尔玛（中国）投资有限公司（湖北）（世界500强）|人力资源主管</t>
    </r>
  </si>
  <si>
    <t>AI助力职场办公高效能提升</t>
  </si>
  <si>
    <t>Word办公效率提升实战训练</t>
  </si>
  <si>
    <t>职场核心办公技能PPT实战突破</t>
  </si>
  <si>
    <t>思维重塑——结构性思维在职场中的应用</t>
  </si>
  <si>
    <t>职场高效能必备——Excel数据处理与分析</t>
  </si>
  <si>
    <r>
      <rPr>
        <b/>
        <sz val="16"/>
        <rFont val="宋体"/>
        <charset val="134"/>
      </rPr>
      <t>职场效能提升专家</t>
    </r>
    <r>
      <rPr>
        <sz val="16"/>
        <rFont val="宋体"/>
        <charset val="134"/>
      </rPr>
      <t xml:space="preserve">
14年的企业管理实战经验
8年教育管理经验与心理咨询经验
4年EAP服务经验
澳大利亚悉尼大学硕士
中科院心理咨询师
胶东经济圈首届大学生职业规划大赛评委
青岛市总工会讲师选拔暨新阳光第四届讲师比武第一名
曾任：澳大利亚JAMS.TV Pty Ltd《CN》杂志丨执行主编
曾任：青岛广电博融文化传媒丨节目部副总监
曾任：巴龙国际集团（中国500强民企）丨董事长助理
现任：上海财经大学青岛财富管理研究院丨资本市场服务中心主任
</t>
    </r>
  </si>
  <si>
    <t>告别“情”非得已，压力山大——情绪管理与压力管理</t>
  </si>
  <si>
    <t>塑造阳光心态，全情享受工作</t>
  </si>
  <si>
    <t>携手齐步，加油向未来——职场高效沟通心理学</t>
  </si>
  <si>
    <t>成事在人，成竹在胸——新员工职业素养提升</t>
  </si>
  <si>
    <t>令人心动的未来——职场生涯前瞻与规划</t>
  </si>
  <si>
    <t>守住幸福基本盘——时代变局下的家庭关系心法</t>
  </si>
  <si>
    <r>
      <rPr>
        <b/>
        <sz val="16"/>
        <rFont val="宋体"/>
        <charset val="134"/>
      </rPr>
      <t>职场效能提升专家</t>
    </r>
    <r>
      <rPr>
        <sz val="16"/>
        <rFont val="宋体"/>
        <charset val="134"/>
      </rPr>
      <t xml:space="preserve">
16年人才发展与培训管理实战经验
《职场局中局：新晋管理者的技能修炼》版权课认证讲师
《炼经成金：经验萃取》版权课认证讲师
曾任：中搜网络（上市公司）深圳分公司丨培训经理
曾任：中通信息营维分公司（中国电信）丨培训主管</t>
    </r>
  </si>
  <si>
    <t>职场局中局——新晋管理者的技能修炼</t>
  </si>
  <si>
    <t>组织智慧传承——企业关键岗位的经验萃取</t>
  </si>
  <si>
    <t>左圆右方创新——基于工作实务的微创新</t>
  </si>
  <si>
    <r>
      <rPr>
        <b/>
        <sz val="16"/>
        <rFont val="宋体"/>
        <charset val="134"/>
      </rPr>
      <t>商务礼仪实战专家</t>
    </r>
    <r>
      <rPr>
        <sz val="16"/>
        <rFont val="宋体"/>
        <charset val="134"/>
      </rPr>
      <t xml:space="preserve">
18年政务礼仪+服务营销项目执行落地实战经验
01-持多项证书与荣誉
1）美国ACIC国际注册高级礼仪培训师
2）中华全国总工会文工团礼仪培训师
3）中国商业联合会注册高级企业培训师
4）中国女性形象工程公益礼仪讲师团讲师
02-从业经验：
曾任：新生医疗美容集团有限公司 | 礼仪培训师
曾任：无限极(中国)有限公司 | 营销主管
</t>
    </r>
  </si>
  <si>
    <t>政务礼仪</t>
  </si>
  <si>
    <t>国际礼仪</t>
  </si>
  <si>
    <t>高端商务礼仪</t>
  </si>
  <si>
    <t>高端销售礼仪与拜访艺术</t>
  </si>
  <si>
    <t>服务意识与客户投诉处理</t>
  </si>
  <si>
    <t>银行服务礼仪与客户沟通技能的提升</t>
  </si>
  <si>
    <r>
      <rPr>
        <b/>
        <sz val="16"/>
        <rFont val="宋体"/>
        <charset val="134"/>
      </rPr>
      <t>商务礼仪实战专家</t>
    </r>
    <r>
      <rPr>
        <sz val="16"/>
        <rFont val="宋体"/>
        <charset val="134"/>
      </rPr>
      <t xml:space="preserve">
10+年商务礼仪实战经验
国际高级礼仪培训师
环球礼仪企业特聘礼仪研究员
上海夏礼文化特聘高级礼仪培训师
曾任：山东银座泉城大酒店丨营销部负责人
曾任：汉峪金谷喜悦东方酒店管理公司丨营销总监
曾任：济南高新绿城物业管理有限公司丨项目副经理</t>
    </r>
  </si>
  <si>
    <t>服务礼仪能力提升</t>
  </si>
  <si>
    <t>塑造职场形象——打造个人职场影响力</t>
  </si>
  <si>
    <r>
      <rPr>
        <b/>
        <sz val="16"/>
        <rFont val="宋体"/>
        <charset val="134"/>
      </rPr>
      <t xml:space="preserve">商务礼仪与服务管理专家
</t>
    </r>
    <r>
      <rPr>
        <sz val="16"/>
        <rFont val="宋体"/>
        <charset val="134"/>
      </rPr>
      <t>13年礼仪培训+服务效能提升培训实战经验
国际礼仪素养师、国家高级礼仪培训师
国家高级形象管理师
心理咨询师、职场情绪管理导师
日本色彩研究所高级色彩搭配师
曾任：成都远锦教育|培训总监
曾任：欧品家纺陕西省区域连锁店|总经理兼培训总监
曾任：四川美兮礼仪|创始人兼培训总监</t>
    </r>
  </si>
  <si>
    <t>商务风范——礼仪策略与实务</t>
  </si>
  <si>
    <t>政务雅韵——高端礼仪艺术与规范</t>
  </si>
  <si>
    <t>向服务要效能——服务效能建立与管理</t>
  </si>
  <si>
    <t>投诉无忧——预防与处理策略</t>
  </si>
  <si>
    <t>高情商艺术——沟通策略与技巧</t>
  </si>
  <si>
    <t>卓越风采塑造——科学形象管理策略</t>
  </si>
  <si>
    <r>
      <rPr>
        <b/>
        <sz val="16"/>
        <rFont val="宋体"/>
        <charset val="134"/>
      </rPr>
      <t>商务礼仪实战专家</t>
    </r>
    <r>
      <rPr>
        <sz val="16"/>
        <rFont val="宋体"/>
        <charset val="134"/>
      </rPr>
      <t xml:space="preserve">
10年职场礼仪实战应用经验
环球风尚联盟风尚圈副主席
GFA国际高级礼仪培训讲师
ACI注册国际高级礼仪培训师
国家注册二级心理咨询师
高级茶艺师
→是多家企业单位的礼仪讲师
——深圳税务局（3年）、稽查局（7年）、公安局、广州市增城区政务大厅
→是近百家大型企业常年合作的礼仪讲师
——工商银行、华润万家、深圳泰诺医疗集团、中建十二局、建工学院等
</t>
    </r>
  </si>
  <si>
    <t>商礼铸品牌——商务礼仪实战秘籍</t>
  </si>
  <si>
    <t>跨文化桥梁——精准把握涉外礼仪</t>
  </si>
  <si>
    <t>职场形象管理——服饰色彩与轮廓美学</t>
  </si>
  <si>
    <t>茶韵臻品——茶艺精修课</t>
  </si>
  <si>
    <r>
      <rPr>
        <b/>
        <sz val="16"/>
        <rFont val="宋体"/>
        <charset val="134"/>
      </rPr>
      <t>人力资源管理实战专家</t>
    </r>
    <r>
      <rPr>
        <sz val="16"/>
        <rFont val="宋体"/>
        <charset val="134"/>
      </rPr>
      <t xml:space="preserve">
20年企业管理实战经验
江苏大学工商管理硕士
昆山市人大代表
二级人力资源管理师
曾任：迪安诊断江苏公司（上市） | FR总监
曾任：迪安诊断华东大区（上市） | HRD
曾任：迪安诊断昆山医学检验实验室（上市） | 副总经理
曾任：苏州乐美智能技术股份有限公司 | HRM</t>
    </r>
  </si>
  <si>
    <t>企业劳动风险识别与规避</t>
  </si>
  <si>
    <t>降本思维重塑人才招聘面试技巧</t>
  </si>
  <si>
    <t>非人力资源经理的人力资源管理</t>
  </si>
  <si>
    <t>基于企业战略的关键岗位人才盘点与梯队建设</t>
  </si>
  <si>
    <t>绩效面谈关键技巧</t>
  </si>
  <si>
    <r>
      <rPr>
        <b/>
        <sz val="16"/>
        <rFont val="宋体"/>
        <charset val="134"/>
      </rPr>
      <t>人力资源实战专家</t>
    </r>
    <r>
      <rPr>
        <sz val="16"/>
        <rFont val="宋体"/>
        <charset val="134"/>
      </rPr>
      <t xml:space="preserve">
24年人力资源管理实战经验
西南大学硕士
国际培训师认证
曾任：上海鹏欣集团 | 人力资源中心总经理、鹏欣学院教务长
曾任：kenexa肯耐珂萨人力资源服务公司 | 咨询项目总监
曾任：宜信金融服务投资管理有限公司 | 人力行政总监
曾任：法国圣戈班（世界500强） | 战略规划产品经理
曾任：LG化学企业（世界500强） | 全国市场部经理</t>
    </r>
  </si>
  <si>
    <t>驱动组织、达成战略的绩效管理术</t>
  </si>
  <si>
    <t>人才盘点与人才梯队——达成战略的人才战略</t>
  </si>
  <si>
    <t>薪酬设计与管理</t>
  </si>
  <si>
    <r>
      <rPr>
        <b/>
        <sz val="16"/>
        <rFont val="宋体"/>
        <charset val="134"/>
      </rPr>
      <t>人力资源管理实战专家</t>
    </r>
    <r>
      <rPr>
        <sz val="16"/>
        <rFont val="宋体"/>
        <charset val="134"/>
      </rPr>
      <t xml:space="preserve">
17年+人力资源管理实战经验
BCC全球生涯教练
职业生涯规划师
高级二级人力资源管理师
青岛大学特聘职业生涯规划导师
曾任：LG集团（世界500强） | 人力资源经理
曾任：富晟李尔（外企）汽车座椅系统 | 人力资源发展经理
曾任：山东思达人才管理集团（省百强企业） | 培训顾问
曾任：青岛通达全球供应链管理有限公司 | 人力资源发展经理
</t>
    </r>
  </si>
  <si>
    <t>新员工职业生涯规划与发展</t>
  </si>
  <si>
    <t>智选未来——企业高效招聘与精准识人</t>
  </si>
  <si>
    <r>
      <rPr>
        <b/>
        <sz val="16"/>
        <rFont val="宋体"/>
        <charset val="134"/>
      </rPr>
      <t>人力资源管理实战专家</t>
    </r>
    <r>
      <rPr>
        <sz val="16"/>
        <rFont val="宋体"/>
        <charset val="134"/>
      </rPr>
      <t xml:space="preserve">
11年人力资源企业管理实战经验
山东大学MBA
劳动关系协调师、职业生涯规划师
结构化思维认证讲师、古贺报联商认证讲师
曾任：善林商务咨询 丨 大区人力经理
曾任：鼎瓯控股集团（地产百强企业）丨 人才发展经理
曾任：华夏泽龙基金公司 丨 人力资源经理</t>
    </r>
  </si>
  <si>
    <t>“报联商”——职场沟通必修课</t>
  </si>
  <si>
    <t>结构化思维——汇报有力，表达清晰</t>
  </si>
  <si>
    <r>
      <rPr>
        <b/>
        <sz val="16"/>
        <rFont val="宋体"/>
        <charset val="134"/>
      </rPr>
      <t>人力资源实战专家</t>
    </r>
    <r>
      <rPr>
        <sz val="16"/>
        <rFont val="宋体"/>
        <charset val="134"/>
      </rPr>
      <t xml:space="preserve">
20年人力资源企业管理实战经验
高级人力资源管理师、高级经济师
ACT国际注册培训师
国家级心理咨询师
杭州市萧山区第16届人大代表
浙江省二级人力资源面试评审专家组成员、杭州市大学生职业生涯导师
曾任：杭州萧山化工总厂（国企）丨人力资源经理
曾任：德意集团（厨电智造行业龙头企业）丨人力资源总监
曾任：宏扬集团丨集团副总裁、人力资源总监</t>
    </r>
  </si>
  <si>
    <t>蜕变之旅——从校园人到职场精英的四步飞跃</t>
  </si>
  <si>
    <t>精简致胜——极简目标与高效计划管理</t>
  </si>
  <si>
    <t>慧眼识人——金牌面试官的炼成术</t>
  </si>
  <si>
    <t>掌握OKR：高效达成目标的策略</t>
  </si>
  <si>
    <t>四步打造绩效落地系统</t>
  </si>
  <si>
    <r>
      <rPr>
        <b/>
        <sz val="16"/>
        <rFont val="宋体"/>
        <charset val="134"/>
      </rPr>
      <t>新媒体打造教练</t>
    </r>
    <r>
      <rPr>
        <sz val="16"/>
        <rFont val="宋体"/>
        <charset val="134"/>
      </rPr>
      <t xml:space="preserve">
7年新媒体短视频运营经验
5年电影导演经验 
抖音巨量学认证讲师
高级企业培训师
曾任：中国华电（央企） | 分公司党政工作部主管
曾任：大连云端文化传媒丨总经理
</t>
    </r>
  </si>
  <si>
    <t>爆款短视频营销——精准定位与高效传播</t>
  </si>
  <si>
    <t>企业抖音账号运营——打造企业IP新纪元</t>
  </si>
  <si>
    <t>短视频脚本创作与表现力实战宝典</t>
  </si>
  <si>
    <r>
      <rPr>
        <b/>
        <sz val="16"/>
        <rFont val="宋体"/>
        <charset val="134"/>
      </rPr>
      <t>思维技术教练</t>
    </r>
    <r>
      <rPr>
        <sz val="16"/>
        <rFont val="宋体"/>
        <charset val="134"/>
      </rPr>
      <t xml:space="preserve">
10+年大中型企业人才管理及培训管理实战经验
西安交通大学硕士
曾任：阿里巴巴集团（饿了么）|HRBP&amp;COE（培训专家）
曾任：隆基绿能（世界500强）|人才发展专家
曾任：陕西医药控股集团派昂医药有限责任公司（国企-医药流通企业50强）|HR+培训负责人
</t>
    </r>
  </si>
  <si>
    <t>结构化思维：从认知到构建</t>
  </si>
  <si>
    <t>结构化表达：让表达更有力</t>
  </si>
  <si>
    <t>洞悉本质，破解困局：问题分析与解决技巧</t>
  </si>
  <si>
    <t>思维导图职场高效应用</t>
  </si>
  <si>
    <t>高效工作汇报技巧提升</t>
  </si>
  <si>
    <r>
      <rPr>
        <sz val="16"/>
        <rFont val="宋体"/>
        <charset val="134"/>
      </rPr>
      <t xml:space="preserve">办公软件应用实战专家 
12年办公类课程授课经验
国际财务管理师
现任：山东祥顺财税服务有限公司 | 业务总监
曾任：航天信息科技淄博分公司（央企） | 平台事业部副总经理
曾任：山木教育集团 | 分校长
→ 专业认证：微软MOS Excel专家级认证
→ 多重专业身份加持：淄博职业学院会计学院产业教授、淄博职业学院技术特派员
</t>
    </r>
    <r>
      <rPr>
        <b/>
        <sz val="16"/>
        <rFont val="宋体"/>
        <charset val="134"/>
      </rPr>
      <t xml:space="preserve">
</t>
    </r>
  </si>
  <si>
    <t>AI助力职场精英提升办公效率</t>
  </si>
  <si>
    <t>职场办公精英必备的Excel操作技能</t>
  </si>
  <si>
    <t>PPT设计思维</t>
  </si>
  <si>
    <r>
      <rPr>
        <b/>
        <sz val="16"/>
        <rFont val="宋体"/>
        <charset val="134"/>
      </rPr>
      <t>企业管理人才培养专家</t>
    </r>
    <r>
      <rPr>
        <sz val="16"/>
        <rFont val="宋体"/>
        <charset val="134"/>
      </rPr>
      <t xml:space="preserve">
16年世界500强企业管理实战经验
国家二级人力资源管理师
国家工程技术中级工程师、心理咨询师
腾讯烟台新工科研究院 特聘讲师
富士康IE学院 企业管理资深培训师
现任：广东国光电器公司（上市公司）| 项目负责人
曾任：富士康科技集团（世界500强）| 项目经理/资深培训师
曾任：众腾人力集团（山东头部人力公司） | 教育事业部执行总监
</t>
    </r>
  </si>
  <si>
    <t>目标设定与计划达成</t>
  </si>
  <si>
    <t>高绩效团队的建设与管理</t>
  </si>
  <si>
    <t>高效沟通——跨部门沟通技巧</t>
  </si>
  <si>
    <t>赢在执行——团队执行力训练</t>
  </si>
  <si>
    <t>赢在领导——中层干部管理技能提升</t>
  </si>
  <si>
    <r>
      <rPr>
        <b/>
        <sz val="16"/>
        <rFont val="宋体"/>
        <charset val="134"/>
      </rPr>
      <t>管理效能提升专家</t>
    </r>
    <r>
      <rPr>
        <sz val="16"/>
        <rFont val="宋体"/>
        <charset val="134"/>
      </rPr>
      <t xml:space="preserve">
10年团队管理 + 10年组织人才发展实战经验
中国人民大学企业管理硕士
国家人社部企业组织与人才发展专家认证
AACTP认证国际注册培训师、行动学习促动师
曾任：华测检测集团（上市） | 人才发展总监
曾任：前海人寿（中国500强） | 人才发展负责人
曾任：富士康（世界500强） | IE学院干部培训资深专理
曾任：顺丰集团（世界500强） | KA大客户经理
曾任：TNT国际物流（世界500强） | 区域销售经理</t>
    </r>
  </si>
  <si>
    <t>MTP——中高层管理能力提升训练</t>
  </si>
  <si>
    <t>4D领导力——打造高绩效卓越团队</t>
  </si>
  <si>
    <t>沟通致胜：管理者高效沟通技巧</t>
  </si>
  <si>
    <t>管理跃升：新晋管理者管理技能五项修炼</t>
  </si>
  <si>
    <t>管理自我：管理者角色认知与自我管理</t>
  </si>
  <si>
    <t>群策群力：团队行动学习工作坊</t>
  </si>
  <si>
    <r>
      <rPr>
        <b/>
        <sz val="16"/>
        <rFont val="宋体"/>
        <charset val="134"/>
      </rPr>
      <t>服务效能提升实战专家</t>
    </r>
    <r>
      <rPr>
        <sz val="16"/>
        <rFont val="宋体"/>
        <charset val="134"/>
      </rPr>
      <t xml:space="preserve">
商务礼仪实战专家
中、英文双语授课
16年服务与礼仪实战经验
中国形象协会高级礼仪培训师
美国ICAC协会形象礼仪培训师
曾任：海南航空公司（世界500强） 丨 国际资深乘务长
曾任：泰禾酒店集团（上市企业） 丨 培训经理
曾任：旭辉永升服务集团（上市企业） 丨 华北区负责人</t>
    </r>
  </si>
  <si>
    <t>赢在体验时代——卓越服务效能提升</t>
  </si>
  <si>
    <t>五感六识——物业服务MOT</t>
  </si>
  <si>
    <t>职场新人商务礼仪指南，轻松搞定职场社交</t>
  </si>
  <si>
    <t>礼赢营销——金牌销售礼仪</t>
  </si>
  <si>
    <r>
      <rPr>
        <b/>
        <sz val="16"/>
        <rFont val="宋体"/>
        <charset val="134"/>
      </rPr>
      <t>大客户营销实战专家</t>
    </r>
    <r>
      <rPr>
        <sz val="16"/>
        <rFont val="宋体"/>
        <charset val="134"/>
      </rPr>
      <t xml:space="preserve">
工业品销售实战专家
天津商业大学管理学硕士
17年工业品销售与大客户开发实战经验
AACTP美国培训师协会认证促动师
深圳科技专家库特聘专家
曾任：Air products（世界500强，工业气体行业） 丨 战略客户总监
曾任：Atlas Copco（世界500强，工业设备和服务行业） 丨 大客户销售总监</t>
    </r>
  </si>
  <si>
    <t>百谈百胜——商务谈判策略与实战技巧</t>
  </si>
  <si>
    <t>高效成交——解决方案式销售</t>
  </si>
  <si>
    <t>关系变现——大客户关系管理与经营价值开发</t>
  </si>
  <si>
    <r>
      <rPr>
        <b/>
        <sz val="16"/>
        <rFont val="宋体"/>
        <charset val="134"/>
      </rPr>
      <t>营销团队与职场效能提升专家</t>
    </r>
    <r>
      <rPr>
        <sz val="16"/>
        <rFont val="宋体"/>
        <charset val="134"/>
      </rPr>
      <t xml:space="preserve">
20年企业管理与培训经验
企业训战一体化催化师
广东财经大学MBA导师、东莞理工研究生导师
前广东省政府信息化顾问、腾讯研究院“善学中国”智囊团成员
《未来探索》、《圆桌会议》行动学习系列认证讲师
曾任：中国移动广东分公司（世界500强）丨区域营销总监、高级培训主管
曾任：壹号生鲜丨总经理兼联合创始人
曾任：发达建材丨销售总监</t>
    </r>
  </si>
  <si>
    <t>心想事橙：新员工成为职场人——职场蜕变与技能修炼</t>
  </si>
  <si>
    <t>基于行动学习的问题分析与解决</t>
  </si>
  <si>
    <t>价值营销——大客户营销技能训战</t>
  </si>
  <si>
    <t>行业精兵特训营——大客户业务提升训战项目</t>
  </si>
  <si>
    <r>
      <rPr>
        <b/>
        <sz val="16"/>
        <rFont val="宋体"/>
        <charset val="134"/>
      </rPr>
      <t>医药销售管理实战专家</t>
    </r>
    <r>
      <rPr>
        <sz val="16"/>
        <rFont val="宋体"/>
        <charset val="134"/>
      </rPr>
      <t xml:space="preserve">
20年医药行业实战经验
西北大学管理学硕士研究生
中科院认证心理咨询师
曾任：迪沙药业集团有限公司 | 陕西省地区经理
曾任：正大天晴药业集团股份有限公司（上市） | 八省营销系统培训负责人
曾任：葛兰素史克（中国）投资有限公司（世界500强） | 产品经理、地区经理
曾任：瑞盛生物科技有限公司 | 全国营销线培训负责人</t>
    </r>
  </si>
  <si>
    <t>领导力之变——打造因人而异的管理魔法</t>
  </si>
  <si>
    <t>制胜医药销售——掌握客户沟通的黄金法则</t>
  </si>
  <si>
    <t>客户倍增策略——让药品销售上量如虎添翼</t>
  </si>
  <si>
    <t>医药合规红绿灯——破解合规难题，实现合规与业绩双赢</t>
  </si>
  <si>
    <t>山东青年政治学院产业教授
党建品牌咨询专家</t>
  </si>
  <si>
    <t>党建品牌创建</t>
  </si>
  <si>
    <t>银行党建如何与中心工作深度融合</t>
  </si>
  <si>
    <t>党建品牌创建与党业融合</t>
  </si>
  <si>
    <t>党建工作亮点与特色打造</t>
  </si>
  <si>
    <t>党建阵地策划与设计</t>
  </si>
  <si>
    <t>银行营销模式创新与活动策划</t>
  </si>
  <si>
    <r>
      <rPr>
        <b/>
        <sz val="16"/>
        <rFont val="宋体"/>
        <charset val="134"/>
      </rPr>
      <t>党建党务实战专家</t>
    </r>
    <r>
      <rPr>
        <sz val="16"/>
        <rFont val="宋体"/>
        <charset val="134"/>
      </rPr>
      <t xml:space="preserve">
高级政工师
42年军队及央企党务工作经验
中国空军政治学院学士、中国人民解放军政治学院硕士
曾任：某船舶集团（央企）丨党建经理、船舶政委
现任：某国内领先的软件开发公司丨党建研究院院长
R广东邮电学院客座教授
R广州白云机场有限公司、广州红基文化有限公司、华新彩印有限公司特聘党建顾问
R曾管理13个二级党委党总支，200余个党支部，5000余名党员
R曾服务广州市委党校、南宁市委党校、柳州市委党校、清远市委党校、广业集团党校、广铁集团党校等50余所党校，同时是中山大学、暨南大学、广东省委党委长期特邀讲师</t>
    </r>
  </si>
  <si>
    <t>党建品牌建设</t>
  </si>
  <si>
    <t>基层党建工作实务</t>
  </si>
  <si>
    <t>抓党建促经营——党建融入中心工作</t>
  </si>
  <si>
    <t>党建实务——支部条例与三会一课</t>
  </si>
  <si>
    <t>如何开展党支部工作</t>
  </si>
  <si>
    <t>学党史，知党情，跟党走</t>
  </si>
  <si>
    <r>
      <rPr>
        <b/>
        <sz val="16"/>
        <rFont val="宋体"/>
        <charset val="134"/>
        <scheme val="minor"/>
      </rPr>
      <t>党业融合实战专家</t>
    </r>
    <r>
      <rPr>
        <sz val="16"/>
        <rFont val="宋体"/>
        <charset val="134"/>
        <scheme val="minor"/>
      </rPr>
      <t xml:space="preserve">
23年军队历练带兵管理经验
16年企业经营管理实践经验
解放军原第二炮兵某部团职干部
北大EMBA高级研修班特聘讲师
武汉国民企业与市场经济研究院常务副院长
国际版权课程《当责领导力®》中国首批认证讲师
现任：武汉光谷中小企业科技创新协会丨秘书长
曾任：武汉新特光电技术有限公司商学院丨执行院长
</t>
    </r>
  </si>
  <si>
    <t>领导艺术与管理智慧</t>
  </si>
  <si>
    <t>高效团队建设与管理</t>
  </si>
  <si>
    <t>MTP—中高层管理技能提升</t>
  </si>
  <si>
    <t>当责领导力®版权认证系列课程</t>
  </si>
  <si>
    <t>党业融合——用党建引领企业发展</t>
  </si>
  <si>
    <t>军魂永固——向解放军学团队管理执行落地</t>
  </si>
  <si>
    <r>
      <rPr>
        <b/>
        <sz val="16"/>
        <rFont val="宋体"/>
        <charset val="134"/>
      </rPr>
      <t>党建党务实战专家</t>
    </r>
    <r>
      <rPr>
        <sz val="16"/>
        <rFont val="宋体"/>
        <charset val="134"/>
      </rPr>
      <t xml:space="preserve">
20年党建培训经验 
复旦大学高级访问学者
东方讲坛特聘讲师、优秀宣讲员
复旦交大等中组部干教基地客座教授
马克思主义理论与思想政治教育专业硕士
现任：党校在职副教授、马克思主义理论教研室主任</t>
    </r>
  </si>
  <si>
    <t>党的二十大精神解读</t>
  </si>
  <si>
    <t>国企党建与业务深度融合</t>
  </si>
  <si>
    <t>基层党支部工作实务</t>
  </si>
  <si>
    <t>提升年轻干部“七种能力”</t>
  </si>
  <si>
    <t>习近平新时代中国特色社会主义思想</t>
  </si>
  <si>
    <t>新时代党风廉政建设的新形势新要求</t>
  </si>
  <si>
    <r>
      <rPr>
        <b/>
        <sz val="16"/>
        <rFont val="宋体"/>
        <charset val="134"/>
      </rPr>
      <t>党建党务研究实践专家</t>
    </r>
    <r>
      <rPr>
        <sz val="16"/>
        <rFont val="宋体"/>
        <charset val="134"/>
      </rPr>
      <t xml:space="preserve">
中宣部、教育部思政骨干教师
10余年党史党建研究培训经历
华东师范大学政治学研究生
国家电网、国家能源集团党校特聘党建讲师
现任：武汉某高校马克思主义学院教师
</t>
    </r>
  </si>
  <si>
    <t>党风廉政：新时代国企党风廉政建设新形势新要求</t>
  </si>
  <si>
    <t>党建创新：新时代国企党建创新与党业融合实践</t>
  </si>
  <si>
    <t>党建实务：新时代国企党支部党建工作实务</t>
  </si>
  <si>
    <t>青年担当：中国式现代化道路上青年人的使命担当</t>
  </si>
  <si>
    <t>条例解读：党内各种条例法规解读</t>
  </si>
  <si>
    <t>再创辉煌：党的二十大报告精神解读与银行发展策略</t>
  </si>
  <si>
    <r>
      <rPr>
        <b/>
        <sz val="16"/>
        <rFont val="宋体"/>
        <charset val="134"/>
      </rPr>
      <t>党企融合实战专家</t>
    </r>
    <r>
      <rPr>
        <sz val="16"/>
        <rFont val="宋体"/>
        <charset val="134"/>
      </rPr>
      <t xml:space="preserve">
高级企业培训师
高级人力资源管理师
香港公开大学-硕士
现任：西南交通大学交大培训中心丨特聘顾问专家
曾任：上海交通大学四川研究院丨教育培训总监
曾任：长虹集团（四川）丨党群工作部负责人
曾任：帝欧家居（上市）丨企业大学培训负责人</t>
    </r>
  </si>
  <si>
    <t>“十四五”宏观背景和主要应对的思考</t>
  </si>
  <si>
    <t>“十四五”基础设施战略布局思考与新基建研究</t>
  </si>
  <si>
    <t>党建业务“四融合”助推高质量发展</t>
  </si>
  <si>
    <t>党史——从毛泽东的“三湾改编”来领域党建工作的基本规律和价值</t>
  </si>
  <si>
    <t>学习贯彻党的二十届二中全会精神</t>
  </si>
  <si>
    <t>掌握马克思主义的看家本领，在工作中发挥优势献计出力</t>
  </si>
  <si>
    <r>
      <rPr>
        <b/>
        <sz val="16"/>
        <rFont val="宋体"/>
        <charset val="134"/>
      </rPr>
      <t xml:space="preserve">党建党务实战专家
</t>
    </r>
    <r>
      <rPr>
        <sz val="16"/>
        <rFont val="宋体"/>
        <charset val="134"/>
      </rPr>
      <t>30年纪检、党史、党建、党务研习经验</t>
    </r>
    <r>
      <rPr>
        <b/>
        <sz val="16"/>
        <rFont val="宋体"/>
        <charset val="134"/>
      </rPr>
      <t xml:space="preserve">
</t>
    </r>
    <r>
      <rPr>
        <sz val="16"/>
        <rFont val="宋体"/>
        <charset val="134"/>
      </rPr>
      <t>高级政工师
高级工程师
曾任：中船集团（央企）下属成员单位丨纪委监察处纪委办公室主任、船舶设计研究所党总支副书记兼工会主席
擅长领域：纪检监察、巡视巡察、监督、办案技巧、党支部建设、党史党建党务、红色教育、党风廉政建设、工会、公文……</t>
    </r>
    <r>
      <rPr>
        <b/>
        <sz val="16"/>
        <rFont val="宋体"/>
        <charset val="134"/>
      </rPr>
      <t xml:space="preserve">
</t>
    </r>
  </si>
  <si>
    <t>办案技巧——把握办案技巧，严格审查调查</t>
  </si>
  <si>
    <t>党建规范——以政治监督视角开展党建工作</t>
  </si>
  <si>
    <t>党业融合——破解“两张皮”推动党建与业务深度融合</t>
  </si>
  <si>
    <t>纪律处分——以严明的纪律推进党的自我革命</t>
  </si>
  <si>
    <t>廉洁文化——学习贯彻二十届中央纪委三次全会精神</t>
  </si>
  <si>
    <t>意识形态——深入学习贯彻习近平新时代文化思想</t>
  </si>
  <si>
    <r>
      <rPr>
        <b/>
        <sz val="16"/>
        <rFont val="宋体"/>
        <charset val="134"/>
      </rPr>
      <t>党史党建实践专家</t>
    </r>
    <r>
      <rPr>
        <sz val="16"/>
        <rFont val="宋体"/>
        <charset val="134"/>
      </rPr>
      <t xml:space="preserve">
36年党史党建研究、宣传教育经验
华中师大政治系政治教育本科专业
中国人民大学马克思主义学院硕士
中共河南省直属党校客座教授
河南师范大学硕士生导师
华北水电大学广谱哲学研究所客座研究员
河南省人社厅、教育厅高校教师系列德育组职称评审专家
马克思主义理论课和思想政治教育课教材审查委员会委员
曾任：某省级党报总编室负责人；某高校党委宣传部部长、学院院长、发展规划处负责人
</t>
    </r>
  </si>
  <si>
    <t>持续推进主题教育：用习近平新时代中国特色社会主义思想凝心铸魂</t>
  </si>
  <si>
    <t>持之以恒正风肃纪，加强党风廉政建设</t>
  </si>
  <si>
    <t>国企基层党支部工作标准化</t>
  </si>
  <si>
    <t xml:space="preserve">坚持大抓基层的鲜明导向，扎实做好基层支部工作 </t>
  </si>
  <si>
    <t>深入学习贯彻党的二十大精神  以中国式现代化推进中华民族伟大复兴</t>
  </si>
  <si>
    <t>提升新时期意识形态工作能力 做好新时代思想政治工作</t>
  </si>
  <si>
    <r>
      <rPr>
        <b/>
        <sz val="16"/>
        <rFont val="宋体"/>
        <charset val="134"/>
      </rPr>
      <t>企业党建实践专家</t>
    </r>
    <r>
      <rPr>
        <sz val="16"/>
        <rFont val="宋体"/>
        <charset val="134"/>
      </rPr>
      <t xml:space="preserve">
30年企业党建与管理融合实践经验
13年党建与思想政治工作系列项目、课程辅导经验
5年国有企业党建巡察督导负责人
中国石化集团东部储运培训中心特邀党建党史讲师
曾任：山东煤炭干部学校丨教师
曾任：中国石化管道储运有限公司黄岛油库丨团委书记
曾任：中国石化管道储运有限公司工会丨生产组织部部长
曾任：中国石化管道储运有限公司湛江输油处丨党委副书记、纪委书记、工会主席</t>
    </r>
  </si>
  <si>
    <t>党支部标准化规范化建设（1.0）——要点解读</t>
  </si>
  <si>
    <t>党支部标准化规范化建设（2.0）——六项实操训练</t>
  </si>
  <si>
    <t>党支部标准化规范化建设（3.0）——高质量组织生活设计</t>
  </si>
  <si>
    <t>党支部品牌全生命周期建设管理</t>
  </si>
  <si>
    <t>党支部书记工作方法与领导艺术</t>
  </si>
  <si>
    <t>党支部组织力与高绩效团队建设</t>
  </si>
  <si>
    <r>
      <rPr>
        <b/>
        <sz val="16"/>
        <rFont val="宋体"/>
        <charset val="134"/>
      </rPr>
      <t>党政/政务/法务/组织人事管理专家</t>
    </r>
    <r>
      <rPr>
        <sz val="16"/>
        <rFont val="宋体"/>
        <charset val="134"/>
      </rPr>
      <t xml:space="preserve">
20年大型企事业单位党务政务法务组织人事管理实践经验
复旦大学管理学硕士、高级人力资源管理师、心理咨询师、律师
曾任：某央企行政人事总监
曾任：上海市某区党政机关党委委员、支部书记
※复旦大学、交通大学等高校党建领域特邀讲师
※中国电信、中国银行等企业特邀讲师</t>
    </r>
  </si>
  <si>
    <t>加强党业融合与提升党务实操技能</t>
  </si>
  <si>
    <t>加强新时代国有企业党风廉政建设与范腐败斗争</t>
  </si>
  <si>
    <t>妙笔生花五星公文写作</t>
  </si>
  <si>
    <t>企业诚信体系与合规体系建设</t>
  </si>
  <si>
    <t>企业民主管理与职工代表提案工作</t>
  </si>
  <si>
    <t>现代企业档案管理实务操作培训</t>
  </si>
  <si>
    <r>
      <rPr>
        <b/>
        <sz val="16"/>
        <rFont val="宋体"/>
        <charset val="134"/>
      </rPr>
      <t>党建党务实战专家</t>
    </r>
    <r>
      <rPr>
        <sz val="16"/>
        <rFont val="宋体"/>
        <charset val="134"/>
      </rPr>
      <t xml:space="preserve">
18年党史党建研究培训经历
马克思主义哲学硕士
毛泽东思想研究专家
IAST学习方法开创者
马克思主义理论研究和建设工程重点教材参编人员
习近平新时代中国特色社会主义思想全国巡讲嘉宾
现任：某高校马克思主义学院 | 副教授</t>
    </r>
  </si>
  <si>
    <t>不忘初心、牢记使命精神宣讲</t>
  </si>
  <si>
    <t>从党代会看党史</t>
  </si>
  <si>
    <t>十九届六中全会精神解读</t>
  </si>
  <si>
    <t>四个自信的内在逻辑统一</t>
  </si>
  <si>
    <t>习近平新时代思想</t>
  </si>
  <si>
    <t>新时期党的”三大法宝“新内涵</t>
  </si>
  <si>
    <r>
      <rPr>
        <b/>
        <sz val="16"/>
        <color rgb="FF000000"/>
        <rFont val="宋体"/>
        <charset val="134"/>
      </rPr>
      <t>党务党建研究实战专家</t>
    </r>
    <r>
      <rPr>
        <sz val="16"/>
        <color indexed="8"/>
        <rFont val="宋体"/>
        <charset val="134"/>
      </rPr>
      <t xml:space="preserve">
25年党史、党建实践经验
某省公务员培训师资库专家教师
现任：中共某省直机关党校教授、教务主任
中国人民银行某中心特聘教授/省纪委宣传教育基地特聘教授
某省宣讲团成员/某团省委宣讲团成员
某省十八大、十九大及历次全会精神宣讲团成员
渤海银行、中信银行、贵州电网等企业党史党建领域特邀讲师</t>
    </r>
  </si>
  <si>
    <t>党支部工作实务与党建品牌建设</t>
  </si>
  <si>
    <t>持之以恒正风肃纪——加强党风廉政建设</t>
  </si>
  <si>
    <t>从建党建国的光辉岁月中——学党政组织建设</t>
  </si>
  <si>
    <t>建设具有强大凝聚力和引领力的 社会主义意识形态</t>
  </si>
  <si>
    <t>中国共产党百年辉煌历史及成功密码</t>
  </si>
  <si>
    <r>
      <rPr>
        <b/>
        <sz val="16"/>
        <rFont val="宋体"/>
        <charset val="134"/>
        <scheme val="minor"/>
      </rPr>
      <t xml:space="preserve">战略领导力专家
</t>
    </r>
    <r>
      <rPr>
        <sz val="16"/>
        <rFont val="宋体"/>
        <charset val="134"/>
        <scheme val="minor"/>
      </rPr>
      <t>9年企业管理培训实战经验
15年世界500强企业管理实战经验
曾任：华为（世界500强）丨海外人力资源项目负责人
曾任：顺丰（上市）丨高管领导力发展负责人
曾任：TCL（上市）丨人才发展专家</t>
    </r>
  </si>
  <si>
    <t>变革领导力——基于新质生产力的组织管理创新</t>
  </si>
  <si>
    <t>管理沟通——打造高绩效与强凝聚力的组织</t>
  </si>
  <si>
    <t>激活组织——华为熵减的人力资源与团队管理实践</t>
  </si>
  <si>
    <t>企业增长之源——经营管理理念与实践</t>
  </si>
  <si>
    <t>团队管理——中高层管理能力的强势突围</t>
  </si>
  <si>
    <t>战略解码——明晰组织战略强化组织执行</t>
  </si>
  <si>
    <r>
      <rPr>
        <b/>
        <sz val="16"/>
        <rFont val="宋体"/>
        <charset val="134"/>
        <scheme val="minor"/>
      </rPr>
      <t>MTP管理才能和领导力发展专家</t>
    </r>
    <r>
      <rPr>
        <sz val="16"/>
        <rFont val="宋体"/>
        <charset val="134"/>
        <scheme val="minor"/>
      </rPr>
      <t xml:space="preserve">
顶新集团MTP认证讲师、经理人、青年干部导师
25年大型企业中高层管理的实战管理经验
中国知名高校管理与领导力课程特约讲师
曾任：顶新集团销售、营管、生产、储运、财务等部门高管
曾任：创智管理顾问公司管理体系顾问，文博战略顾问</t>
    </r>
  </si>
  <si>
    <t>打造强有力的中坚力量——管理者干部培养系统修炼</t>
  </si>
  <si>
    <t>迈向卓越：职业管理者的角色认知与价值塑造</t>
  </si>
  <si>
    <t>转型带教——如何从技术、业务能手到管理高手</t>
  </si>
  <si>
    <t>铁军铸造：高绩效团队的建设与管理</t>
  </si>
  <si>
    <t>领导力与教练式辅导技术实战能力提升</t>
  </si>
  <si>
    <t>团队协同——跨部门高效沟通与协作</t>
  </si>
  <si>
    <r>
      <rPr>
        <b/>
        <sz val="16"/>
        <rFont val="宋体"/>
        <charset val="134"/>
        <scheme val="minor"/>
      </rPr>
      <t>中式人本领导力专家</t>
    </r>
    <r>
      <rPr>
        <sz val="16"/>
        <color indexed="8"/>
        <rFont val="宋体"/>
        <charset val="134"/>
        <scheme val="minor"/>
      </rPr>
      <t xml:space="preserve">
深圳首届杰出人才之“十大金领”
2004年深圳百名“特区之子”光荣称号
2010年华南地区“最受企业家喜爱的中式人本领导力专家”称号
曾任：深圳中兴通讯企管部经理兼总裁秘书
曾任：三一重工通讯（上市公司）行政副总裁</t>
    </r>
  </si>
  <si>
    <t>结果导向的执行力</t>
  </si>
  <si>
    <t>高绩效团队建设与管理</t>
  </si>
  <si>
    <t>中高层管理者领导力提升</t>
  </si>
  <si>
    <t>集团管控与法人治理</t>
  </si>
  <si>
    <t>MTP-中高层干部管理技能提升</t>
  </si>
  <si>
    <r>
      <rPr>
        <b/>
        <sz val="16"/>
        <rFont val="宋体"/>
        <charset val="134"/>
        <scheme val="minor"/>
      </rPr>
      <t>卓越团队管理专家</t>
    </r>
    <r>
      <rPr>
        <sz val="16"/>
        <rFont val="宋体"/>
        <charset val="134"/>
        <scheme val="minor"/>
      </rPr>
      <t xml:space="preserve">
国家一级职业指导师（副教授级）
中央人民广播电台直播嘉宾
美国ICQAC资格认证讲师
PTT国际专业讲师[高级]
日产训（中国）MTP-TTT（6单元版）认证讲师
27年实战销售管理与团队管理工作经验
2019年两门版权课程获得国家版权保护中心的审核与登记
2019年荣获年度中国培训行业标杆人物中国百强讲师
曾任：北京人文大学教授
曾任：南京港口集团南京轮驳公司  销售经理
曾任：南京中脉科技集团  行政人事总监
北京人文大学客座教授（07-09全职）/上海交通大学国家战略发展研究中心特聘教授/西安交通大学苏州研究院特聘教授/香港亚洲商学院客座教授</t>
    </r>
  </si>
  <si>
    <t>MTP中高层核心管理技能提升（12天版）</t>
  </si>
  <si>
    <t>军令如山——高效执行力</t>
  </si>
  <si>
    <t>项目管理实战训练</t>
  </si>
  <si>
    <t>新生代员工管理与激励</t>
  </si>
  <si>
    <t>卓越领导力提升</t>
  </si>
  <si>
    <r>
      <rPr>
        <b/>
        <sz val="16"/>
        <rFont val="宋体"/>
        <charset val="134"/>
        <scheme val="minor"/>
      </rPr>
      <t>MTP系统训练师</t>
    </r>
    <r>
      <rPr>
        <sz val="16"/>
        <rFont val="宋体"/>
        <charset val="134"/>
        <scheme val="minor"/>
      </rPr>
      <t xml:space="preserve">
武汉大学工商管理硕士（2000级）
CPC（台湾中国生产力中心）MTP-I资格认证
JITA（日本产业训练协会）MTP-TTT资格认证
AACTP（美国培训认证协会）注册培训师职业资格
曾任：顶新国际集团饮品事业群处长（外资企业）
曾任：雅芳（中国）有限公司大区总监
曾任：百事国际集团武汉肯德基有限公司总经理助理</t>
    </r>
  </si>
  <si>
    <t>高定位的管理角色认知</t>
  </si>
  <si>
    <t>高效率的时间管理工具</t>
  </si>
  <si>
    <t>高水准的问题分析解决</t>
  </si>
  <si>
    <t>高成效的目标管理系统</t>
  </si>
  <si>
    <t>高品质的管理沟通技巧</t>
  </si>
  <si>
    <t>MTP系统训练课程</t>
  </si>
  <si>
    <r>
      <rPr>
        <b/>
        <sz val="16"/>
        <rFont val="宋体"/>
        <charset val="134"/>
        <scheme val="minor"/>
      </rPr>
      <t>组织与团队执行教练</t>
    </r>
    <r>
      <rPr>
        <sz val="16"/>
        <rFont val="宋体"/>
        <charset val="134"/>
        <scheme val="minor"/>
      </rPr>
      <t xml:space="preserve">
国际版权课程《当责领导力®》中国首批认证讲师
15年团队运营与管理经验
10多家大中型企业咨询顾问
日产训（中国）MTP-TTT（6单元版）认证讲师
华为、中国电信、美的集团、富士智能、JAC、建设银行、招商银行等知名企业特聘讲师
</t>
    </r>
  </si>
  <si>
    <t>超能团队工作坊</t>
  </si>
  <si>
    <t>卓越上层-经营意识与管理思维</t>
  </si>
  <si>
    <t>钢铁中层-4R执行模式</t>
  </si>
  <si>
    <t>关键先生-先定角色后通管理</t>
  </si>
  <si>
    <t>点面俱到-高效沟通技巧</t>
  </si>
  <si>
    <t>MTP卓越中高层管理提升训练营</t>
  </si>
  <si>
    <r>
      <rPr>
        <b/>
        <sz val="16"/>
        <rFont val="宋体"/>
        <charset val="134"/>
        <scheme val="minor"/>
      </rPr>
      <t>管理人才发展教练</t>
    </r>
    <r>
      <rPr>
        <sz val="16"/>
        <rFont val="宋体"/>
        <charset val="134"/>
        <scheme val="minor"/>
      </rPr>
      <t xml:space="preserve">
中科院在职心理学博士
彼得·德鲁克管理理论深度践行者
5家大中型企业常年管理顾问
3年中央电视台军事部新闻记者/编辑经验
10年建滔化工集团（拥有4家上市公司）团队管理经验
哈尔滨工业大学深圳研究生院国际职业经理人认证项目专家组主任
深圳市职业经理人协会理事
日产训（中国）MTP-TTT（6单元版）认证讲师
2010年广州亚运会特聘讲师
曾任：建滔化工集团（上市）|班长/主管/经理/总裁助理
现任：江苏久隆仙聚木业有限公司 董事/常务副总</t>
    </r>
  </si>
  <si>
    <t>“步步为赢”升绩效——目标管理与计划实施</t>
  </si>
  <si>
    <t xml:space="preserve">“解剖职场”看管理——管理认知与角色重构 </t>
  </si>
  <si>
    <t>“凝心聚慧”增影响——高情商领导力修炼</t>
  </si>
  <si>
    <t>“消除巨婴”促成长——部属辅导与授权激励</t>
  </si>
  <si>
    <t>“正视现状”破思维——问题分析与解决预防</t>
  </si>
  <si>
    <t>“众志成城”铸战魂——高效团队建设与管理</t>
  </si>
  <si>
    <r>
      <rPr>
        <b/>
        <sz val="16"/>
        <rFont val="宋体"/>
        <charset val="134"/>
        <scheme val="minor"/>
      </rPr>
      <t xml:space="preserve">管理技能与领导力提升专家
</t>
    </r>
    <r>
      <rPr>
        <sz val="16"/>
        <rFont val="宋体"/>
        <charset val="134"/>
        <scheme val="minor"/>
      </rPr>
      <t>16年世界500强管理实战经验
中央电视台特约嘉宾
凤凰卫视凤凰大讲堂特约嘉宾
英国克兰菲尔德大学MBA
美国波士顿大学全球商业研究中心高级研究员
曾任：北京邮电大学国家重点实验室 | 863项目成员
曾任：法国阿尔卡特公司移动应用事业部 | 市场经理
曾任：美国朗讯科技移动应用事业部 | 市场总监</t>
    </r>
    <r>
      <rPr>
        <b/>
        <sz val="16"/>
        <rFont val="宋体"/>
        <charset val="134"/>
        <scheme val="minor"/>
      </rPr>
      <t xml:space="preserve">
</t>
    </r>
  </si>
  <si>
    <t>MTP综合管理技能提升</t>
  </si>
  <si>
    <t>情境领导力</t>
  </si>
  <si>
    <t>教练型领导力</t>
  </si>
  <si>
    <t>向上管理——成为企业骨干</t>
  </si>
  <si>
    <t>管理技能与领导力提升</t>
  </si>
  <si>
    <t>管理心理学——洞察人心，提升管理技能</t>
  </si>
  <si>
    <r>
      <rPr>
        <b/>
        <sz val="16"/>
        <rFont val="宋体"/>
        <charset val="134"/>
        <scheme val="minor"/>
      </rPr>
      <t>中高层管理实战专家</t>
    </r>
    <r>
      <rPr>
        <sz val="16"/>
        <rFont val="宋体"/>
        <charset val="134"/>
        <scheme val="minor"/>
      </rPr>
      <t xml:space="preserve">
30年政府单位与国企管理经验
13年政府部门工作经验
15年咨询培训管理经验
曾任：天津市政府某单位 | 主任科员
曾任：某国企集团 | 副总、总经理</t>
    </r>
  </si>
  <si>
    <t>清晰定位-管理者角色定位与认知</t>
  </si>
  <si>
    <t>凝心聚力-团队建设与经营</t>
  </si>
  <si>
    <t>笔墨流转-公文写作技术</t>
  </si>
  <si>
    <t>塑造卓越-领导力修炼</t>
  </si>
  <si>
    <t>激发动力-员工激励技术</t>
  </si>
  <si>
    <t>结果导向-执行力与执行管理</t>
  </si>
  <si>
    <r>
      <rPr>
        <b/>
        <sz val="16"/>
        <rFont val="宋体"/>
        <charset val="134"/>
        <scheme val="minor"/>
      </rPr>
      <t>管理系统提升专家</t>
    </r>
    <r>
      <rPr>
        <sz val="16"/>
        <rFont val="宋体"/>
        <charset val="134"/>
        <scheme val="minor"/>
      </rPr>
      <t xml:space="preserve">
专注于管理教育与培训三十年
13年大学教师经历
10年企业负责人经历
国际版权课程《当责领导力®》认证讲师
日产训（中国）MTP-TTT（6单元版）认证讲师
曾任：丝宝集团总裁助理/管理学院院长/集团首席培训师
曾任：晟通科技集团  企业大学校长/管理研究院副院长
曾任：远大科技集团(远大空调)  管理学院院长
曾任：广东三正集团  培训总监
现任：武汉海隆通信科技有限公司  执行董事/总经理</t>
    </r>
  </si>
  <si>
    <t>领导力提升——教练式领导力</t>
  </si>
  <si>
    <t>领导力提升——卓越领导五大行为</t>
  </si>
  <si>
    <t>领导力提升——跳出盒子：更高层面影响力</t>
  </si>
  <si>
    <t>管理精进——目标分解与计划执行</t>
  </si>
  <si>
    <t>管理精进——从业务高手到优秀主管</t>
  </si>
  <si>
    <t>管理精进——KT问题分析与解决四大工具</t>
  </si>
  <si>
    <r>
      <rPr>
        <b/>
        <sz val="16"/>
        <rFont val="宋体"/>
        <charset val="134"/>
        <scheme val="minor"/>
      </rPr>
      <t>资深团队效能发展教练</t>
    </r>
    <r>
      <rPr>
        <sz val="16"/>
        <rFont val="宋体"/>
        <charset val="134"/>
        <scheme val="minor"/>
      </rPr>
      <t xml:space="preserve">
中国学习力研究院特邀讲师
新加坡（FNS）认证引导教练
国际版权课程《当责领导力®》认证讲师
“绩任者”行动学习人才培养项目研发导师
曾任：河南某地产集团丨人力资源总监
曾任：河南某五星级酒店丨人力资源总监/内训师
曾任：中国人寿保险河南分公司丨销售总监/培训总监</t>
    </r>
  </si>
  <si>
    <t>赋能领导力——行动学习工作坊</t>
  </si>
  <si>
    <t>赋能引导力培训——引导师与引导技术</t>
  </si>
  <si>
    <t>高效管理者的四项核心技能修炼——引爆团队效能</t>
  </si>
  <si>
    <t>关键问题分析与解决——行动学习引导工作坊</t>
  </si>
  <si>
    <t>教练领导力——运用GROW模型辅导下属成长</t>
  </si>
  <si>
    <t>目标全流程管理与行动改进——行动学习专题工作坊</t>
  </si>
  <si>
    <r>
      <rPr>
        <b/>
        <sz val="16"/>
        <rFont val="宋体"/>
        <charset val="134"/>
        <scheme val="minor"/>
      </rPr>
      <t>领导力实战专家</t>
    </r>
    <r>
      <rPr>
        <sz val="16"/>
        <rFont val="宋体"/>
        <charset val="134"/>
        <scheme val="minor"/>
      </rPr>
      <t xml:space="preserve">
合肥工业大学MBA
摩托罗拉6sigma黑带大师
日产训（中国）MTP-TTT（6单元版）认证讲师
曾任：摩托罗拉丨6sigma黑带大师
曾任：美国园林设备公司（500强）丨运营总监
曾任：苏州德准精密丨总经理
曾任：苏州TFC股份（上市）丨首席运营官COO
</t>
    </r>
  </si>
  <si>
    <t>高效沟通技巧</t>
  </si>
  <si>
    <t>从技术走向管理</t>
  </si>
  <si>
    <t>高绩效团队建设</t>
  </si>
  <si>
    <t>工作计划与目标管理</t>
  </si>
  <si>
    <t>时间管理-谁偷了你的时间</t>
  </si>
  <si>
    <t>靶向式-问题分析与解决</t>
  </si>
  <si>
    <r>
      <rPr>
        <b/>
        <sz val="16"/>
        <rFont val="宋体"/>
        <charset val="134"/>
        <scheme val="minor"/>
      </rPr>
      <t>管理心理学专家</t>
    </r>
    <r>
      <rPr>
        <sz val="16"/>
        <rFont val="宋体"/>
        <charset val="134"/>
        <scheme val="minor"/>
      </rPr>
      <t xml:space="preserve">
4D领导力认证讲师
沙盘心理认证治疗师
三级心理咨询师（中科院认证）
国际教练学总会(IAC)认证教练
中科院心理研究所《管理者心理资本开发》硕士
近30年团队管理暨培训实战经验
9年世界500强团队管理暨心理资本开发培训实战经验
世界500强加拿大宏利金融原培训部负责人
世界500强英国保诚集团经理人计划原主任导师
世界500强美国友邦保险经理储才学院原助理主任</t>
    </r>
  </si>
  <si>
    <t>心动力©专业化团队经营</t>
  </si>
  <si>
    <t>4D领导力©打造卓越团队</t>
  </si>
  <si>
    <t>赋能的领导艺术与有效沟通</t>
  </si>
  <si>
    <t>管理者快速进阶之道：情商领导力</t>
  </si>
  <si>
    <t>事半功倍的奥秘：管理心理学在管理中的应用</t>
  </si>
  <si>
    <t>七走走出职场焦虑©：释放压力，做情绪的主人</t>
  </si>
  <si>
    <r>
      <rPr>
        <b/>
        <sz val="16"/>
        <rFont val="宋体"/>
        <charset val="134"/>
        <scheme val="minor"/>
      </rPr>
      <t>管理才能训练专家</t>
    </r>
    <r>
      <rPr>
        <sz val="16"/>
        <rFont val="宋体"/>
        <charset val="134"/>
        <scheme val="minor"/>
      </rPr>
      <t xml:space="preserve">
北京大学总裁班特聘讲师
中山大学|暨南大学常年特聘讲师
中国最佳团队管理讲师荣誉称号
中国执行力十强讲师荣誉称号
PTT国际职业培训师
日产训（中国）MTP-TTT（6单元版）认证讲师
曾任：广东富商投资公司丨副总裁、董事
曾任：广州一呼百应网丨副总经理
曾任：创佳地产丨副总经理、顾问
曾任：天英管理学院丨院长
曾任：摩根士丹利投资银行丨高级经理人</t>
    </r>
  </si>
  <si>
    <t>百分百实现——目标管理与计划达成</t>
  </si>
  <si>
    <t>出类拔萃——领导力修炼</t>
  </si>
  <si>
    <t>核心优势——九段执行力</t>
  </si>
  <si>
    <t>红海突围——高绩效团队建设与管理</t>
  </si>
  <si>
    <t>同频共舞——新生代管理与激励</t>
  </si>
  <si>
    <t>无坎不越——对上 对下 对外 跨部门沟通艺术</t>
  </si>
  <si>
    <r>
      <rPr>
        <b/>
        <sz val="16"/>
        <rFont val="宋体"/>
        <charset val="134"/>
        <scheme val="minor"/>
      </rPr>
      <t xml:space="preserve">MTP系统训练专家
</t>
    </r>
    <r>
      <rPr>
        <sz val="16"/>
        <rFont val="宋体"/>
        <charset val="134"/>
        <scheme val="minor"/>
      </rPr>
      <t>美国ACI注册国际职业培训师
日本产业训练协会（JITA）MTP授权认证讲师
国际行动教练协会（WIAC）授权认证教练
国际绩效改进协会（ISPI）注册绩效改进师
美国领越领导力、教练式高尔夫管理、ALAMO公司《领导者之剑-问题分析与解决》授权讲师
星巴克中国青年领导力发展项目导师
北京大学汇丰商学院领导力研究中心授权讲师
中山大学高等继续教育学院|暨南大学管理学院EDP中心特邀讲师
曾任：广东德赛集团视听科技公司（中国电子百强）|华中大区经理
曾任：索芙特股份有限公司（港资上市公司）|广东区域经理
曾任：日本松下电器公司（日资世界500强）|大客户经理
曾任：广东中山达华智能科技股份有限公司（上市公司）|营销总监</t>
    </r>
  </si>
  <si>
    <t>MTP版权课程-MTP中高层管理技能训练</t>
  </si>
  <si>
    <t>高品质沟通技巧与冲突管理</t>
  </si>
  <si>
    <t>高成效目标管理与计划落实</t>
  </si>
  <si>
    <t>高产出教练技术与员工辅导</t>
  </si>
  <si>
    <t>六维领导力—新经济时代的领导力</t>
  </si>
  <si>
    <r>
      <rPr>
        <b/>
        <sz val="16"/>
        <rFont val="宋体"/>
        <charset val="134"/>
        <scheme val="minor"/>
      </rPr>
      <t>团队管理专家</t>
    </r>
    <r>
      <rPr>
        <sz val="16"/>
        <rFont val="宋体"/>
        <charset val="134"/>
        <scheme val="minor"/>
      </rPr>
      <t xml:space="preserve">
高级心理咨询师
日产训（中国）MTP-TTT（6单元版）认证讲师
中国管理科学研究院客座教授
东北师范大学商学院MBA特聘讲师
欧亚集团特聘培训师、资深咨询顾问
农业银行总行、工商银行总行培训学院特聘培训师
曾任：吉林省公共关系专修学院    培训中心教学主任
曾任：修正药业集团旗下修正大学    副校长</t>
    </r>
  </si>
  <si>
    <t>MTP中高层管理技能提升训练</t>
  </si>
  <si>
    <t>高效执行攻略之三果驱动</t>
  </si>
  <si>
    <t>管理者角色完型七层塔模型</t>
  </si>
  <si>
    <t>魅力有道之领导力提升3步法</t>
  </si>
  <si>
    <t>目标管理与计划执行</t>
  </si>
  <si>
    <t>人际沟通的卓越攻略之里应外合</t>
  </si>
  <si>
    <r>
      <rPr>
        <b/>
        <sz val="16"/>
        <rFont val="宋体"/>
        <charset val="134"/>
        <scheme val="minor"/>
      </rPr>
      <t>团队领导力与组织人才发展专家</t>
    </r>
    <r>
      <rPr>
        <sz val="16"/>
        <rFont val="宋体"/>
        <charset val="134"/>
        <scheme val="minor"/>
      </rPr>
      <t xml:space="preserve">
高级心理咨询师
副教授/高级企业培训师
岗位经验内化联合研发导师
企业运营沙盘训练专家
某世界500强央企培训学院管理学院院长
ICA美国文化事业协会
ATD美国人才发展协会认证讲师
TOP团队参与技术认证讲师
日本产业训练协会MTP认证讲师
▲ 某大型石油工程企业管理咨询顾问
▲ 某大型石油设备制造企业管理咨询顾问
▲ 某西部大型油田组织管理咨询顾问、特聘高级技术与技能人才培训指导专家</t>
    </r>
  </si>
  <si>
    <t>教练式管理：部属培育与工作教导</t>
  </si>
  <si>
    <t>领导韬略与艺术：情境权变式领导力提升</t>
  </si>
  <si>
    <t>企业运营沙盘模拟训练——中、高层管理人员企业运营能力提升</t>
  </si>
  <si>
    <t>思路决定出路：管理思维提升</t>
  </si>
  <si>
    <t>以系统性应对不确定性：科学决策能力提升培训</t>
  </si>
  <si>
    <t>战略定力规划远行：基于可落地实施的战略规划与实施管理</t>
  </si>
  <si>
    <r>
      <rPr>
        <b/>
        <sz val="16"/>
        <rFont val="宋体"/>
        <charset val="134"/>
        <scheme val="minor"/>
      </rPr>
      <t>管理与思维训练专家</t>
    </r>
    <r>
      <rPr>
        <sz val="16"/>
        <color indexed="8"/>
        <rFont val="宋体"/>
        <charset val="134"/>
        <scheme val="minor"/>
      </rPr>
      <t xml:space="preserve">
</t>
    </r>
    <r>
      <rPr>
        <sz val="16"/>
        <color rgb="FF000000"/>
        <rFont val="宋体"/>
        <charset val="134"/>
        <scheme val="minor"/>
      </rPr>
      <t>思维技术训练专家/北京理工大学MBA
CALFA国际认证行动学习促动师
英国博赞©思维导图认证讲师
结构性思维版权课程认证讲师
北京大学、上海交大、武汉大学总裁班特约讲师
曾任：正邦集团（中国500强）丨副总裁
曾任：江西蓝谷能源（新三板上市公司）丨总经理</t>
    </r>
  </si>
  <si>
    <t>MTP-管理者综合技能提升</t>
  </si>
  <si>
    <t>从创意到成果：创新思维与创新管理</t>
  </si>
  <si>
    <t>高效目标与计划管理</t>
  </si>
  <si>
    <t>管理者系统思维能力升级</t>
  </si>
  <si>
    <t>结构化思维能力提升与职场应用</t>
  </si>
  <si>
    <t>麦肯锡诊断与解决问题的方法与策略</t>
  </si>
  <si>
    <r>
      <rPr>
        <b/>
        <sz val="16"/>
        <rFont val="宋体"/>
        <charset val="134"/>
        <scheme val="minor"/>
      </rPr>
      <t>企业管理实战专家</t>
    </r>
    <r>
      <rPr>
        <sz val="16"/>
        <rFont val="宋体"/>
        <charset val="134"/>
        <scheme val="minor"/>
      </rPr>
      <t xml:space="preserve">
18年世界500强管理运营经验
MBA/国家认证高级企业培训师
PTT(国际专业讲师)认证高级讲师
版权课《岗位经验内化》授权认证讲师
中央电化馆COSE演讲口才培训认证高级讲师
个人著作：《领导力影响力12法则》，销量20000+本
首届CSTD（中国人才发展社群）课程设计大赛广州赛区20强
曾任：凤凰光学股份(广东)有限公司丨副总经理
曾任：亚洲光学(世界500强合资企业)丨资深生产运营经理
</t>
    </r>
  </si>
  <si>
    <t>MTP-中高层干部管理技能提升训练</t>
  </si>
  <si>
    <t>从此“语”众不同——结构化思考与形象化表达</t>
  </si>
  <si>
    <t>从管理迈向领导——五星级卓越领导力提升</t>
  </si>
  <si>
    <t>从新出发——优秀管理者的角色认识和定位</t>
  </si>
  <si>
    <t>打破部门壁垒——跨部门沟通与协作</t>
  </si>
  <si>
    <t>请给我结果——三步打造高效团队执行力</t>
  </si>
  <si>
    <r>
      <rPr>
        <b/>
        <sz val="16"/>
        <rFont val="宋体"/>
        <charset val="134"/>
        <scheme val="minor"/>
      </rPr>
      <t>卓越领导力教练</t>
    </r>
    <r>
      <rPr>
        <sz val="16"/>
        <rFont val="宋体"/>
        <charset val="134"/>
        <scheme val="minor"/>
      </rPr>
      <t xml:space="preserve">
西南财经大学97EMBA（中国最早的EMBA）
20年私企、外企、国企高管经验
天使投资人、政府顾问、中国移动研究院智囊团成员
日产训（中国）MTP-TTT（6单元版）认证讲师
20年私企、外企、国企高管经验：
曾任：海南新大洲摩托车股份有限公司（上市）|省区经理
曾任：港资绿丹兰集团|销售总监
曾任：中国移动（世界500强）|市场副总</t>
    </r>
  </si>
  <si>
    <t>卓越领导的8项修炼</t>
  </si>
  <si>
    <t>铁定行®目标计划和执行力</t>
  </si>
  <si>
    <t>高绩效执行团队建设与管理</t>
  </si>
  <si>
    <t>MTP企业中高层管理技能研修教程</t>
  </si>
  <si>
    <t>领导者之剑：问题分析与有效解决</t>
  </si>
  <si>
    <r>
      <rPr>
        <b/>
        <sz val="16"/>
        <rFont val="宋体"/>
        <charset val="134"/>
        <scheme val="minor"/>
      </rPr>
      <t>中高层管理人才系统训练专家</t>
    </r>
    <r>
      <rPr>
        <sz val="16"/>
        <rFont val="宋体"/>
        <charset val="134"/>
        <scheme val="minor"/>
      </rPr>
      <t xml:space="preserve">
中国科技大学MBA
日产训（中国）MTP-TTT（6单元版）认证讲师
万容科技股份有限公司（股票代码833311） 管理顾问
年度课量180+天
※ 曾任：宏马国际集团（日资）丨运营总监
※ 现任：中正行地产投资股份有限公司丨独立董事
※ 现任：鹿克家公寓（Luck cc）运营集团丨董事
※ 现任：湖南联绅机电工程有限公司丨董事</t>
    </r>
  </si>
  <si>
    <t>新生代部属激励与团队管理</t>
  </si>
  <si>
    <t>MTP-中层管理才能发展</t>
  </si>
  <si>
    <t>全面晋升-从技术走向管理</t>
  </si>
  <si>
    <t>德鲁克八项核心管理技能</t>
  </si>
  <si>
    <t>管理团队-德鲁克教你学团队领导力</t>
  </si>
  <si>
    <t>管理自我-德鲁克卓有成效的管理者</t>
  </si>
  <si>
    <r>
      <rPr>
        <b/>
        <sz val="16"/>
        <rFont val="宋体"/>
        <charset val="134"/>
        <scheme val="minor"/>
      </rPr>
      <t xml:space="preserve">心智领导力提升教练
</t>
    </r>
    <r>
      <rPr>
        <sz val="16"/>
        <rFont val="宋体"/>
        <charset val="134"/>
        <scheme val="minor"/>
      </rPr>
      <t>中高层领导力提升专家
东华大学/加拿大卡尔顿大学  工商管理双硕士
国际行动学习认证促动师
NLP简快疗法 &amp; NLP执行师　　　　　　　　　美国诺特丹大学 IESR 项目认证　　　　　　　曾任：QSMC广达上海制造城（世界500强）丨采购管理师
曾任：SANY 三一重工丨采购经理/内训师
曾任：KODAK柯达（中国）投资有限公司丨亚太区高级商品经理</t>
    </r>
  </si>
  <si>
    <t>MTP实务管理技能提升</t>
  </si>
  <si>
    <t>高绩效自我驱动与情绪改善</t>
  </si>
  <si>
    <t>高情商领导力提升策略</t>
  </si>
  <si>
    <t>心理学在管理中的运用</t>
  </si>
  <si>
    <t>教练式管理与辅导激励</t>
  </si>
  <si>
    <t>沟通魔方——跨部门沟通与协作技巧</t>
  </si>
  <si>
    <r>
      <rPr>
        <b/>
        <sz val="16"/>
        <rFont val="宋体"/>
        <charset val="134"/>
        <scheme val="minor"/>
      </rPr>
      <t>管理技能提升专家</t>
    </r>
    <r>
      <rPr>
        <sz val="16"/>
        <rFont val="宋体"/>
        <charset val="134"/>
        <scheme val="minor"/>
      </rPr>
      <t xml:space="preserve">
20年大型企业管理实践经验
11年大型国企工作经历
4D领导力导师
高级人力资源管理师
国际注册ACI职业沙盘认证讲师
清华大学深圳研究生院合作讲师
日产训（中国）MTP-TTT（6单元版）认证讲师
南方电网服务7年金牌讲师|国家电网服务5年金牌讲师
曾任：中信海直（国企上市公司）、中国一汽四环企业总公司（国企）、深圳鹏峰汽车集团（大型民企）等公司高管岗位</t>
    </r>
  </si>
  <si>
    <t>中高层管理人员核心技能突破</t>
  </si>
  <si>
    <t>4D领导力</t>
  </si>
  <si>
    <t>结构化思维训练</t>
  </si>
  <si>
    <t>企业全面运营沙盘模拟演练`</t>
  </si>
  <si>
    <t>跨部门工作推进能力训练沙盘模拟演练</t>
  </si>
  <si>
    <t>高效沟通</t>
  </si>
  <si>
    <r>
      <rPr>
        <b/>
        <sz val="16"/>
        <rFont val="宋体"/>
        <charset val="134"/>
        <scheme val="minor"/>
      </rPr>
      <t>管理效能提升专家</t>
    </r>
    <r>
      <rPr>
        <sz val="16"/>
        <rFont val="宋体"/>
        <charset val="134"/>
        <scheme val="minor"/>
      </rPr>
      <t xml:space="preserve">
组织与人才发展顾问
广东省培训协会理事
荷兰商学院DBA/浙江大学MBA
28年500强及上市企业管理经验
美国ACI国际注册高级职业培训师
美国DDI机构授权认证领导力讲师
国际绩效改进协会（ISPI）注册绩效改进师
日本产业训练协会（JITA）MTP认证授权讲师
学习地图搭建高级讲师/岗位经验萃取技术认证
德鲁克管理理论深度践行者/建构主义教学专家
当责领导力、360情境领导力沙盘国际版权课程认证讲师
海康威视、吉利控股、美的大学、首钢集团等知名企业培训顾问
数十个管理咨询项目全盘经验/超过100000培训课时培训满意度95%以上
【专业证书】：美国ACI国际注册高级职业培训师、DACUM工作任务分析师/行动学习促动师、AACTP行动学习促动师、国际绩效改进协会（ISPI）注册绩效改进师
【认证讲师】美国DDI机构授权认证领导力、日本产业训练协会（JITA）MTP授权、当责领导力等数门国际版权课程认证讲师
曾任多家知名企业学院院长：三胞集团（500强）（管理学院/领导力学院）、三角轮胎（500强）（三角学院执行院长）、大自然家居（上市）、香飘飘食品（上市）（执行院长）、喜临门集团（上市）（商学院院长）
曾任：海康威视丨高级培训专家/学习发展顾问
曾任：大自然家居丨企业大学校长/首席学习官
曾任：香飘飘食品│企业大学执行校长
曾任：安迪曼咨询│领导力全职咨询顾问
曾任：三角轮胎集团│三角管理学院执行院长
曾任：喜临门集团│商学院执行院长
曾任：三胞集团│管理学院/领导力学院院长
曾任：波司登集团（500强）丨商学院培训发展总监
曾任：苏泊尔集团（500强）丨小家电事业部全国销售培训经理、营销点将培训师
曾任：台湾顶新国际集团（500强）|味全大陆事业群全国营业训练经理、大区销售经理</t>
    </r>
  </si>
  <si>
    <t>2024管理演练场——数字化时代高效执行力打造</t>
  </si>
  <si>
    <t>高效协同、攻克壁垒——职场360°管理沟通技术</t>
  </si>
  <si>
    <t>结构化思维训练——基于业务场景的问题分析与有效解决技术</t>
  </si>
  <si>
    <t>凝心聚力、赋能创新——数字化时代卓越领导力加速提升</t>
  </si>
  <si>
    <t>势在必得——数字化时代目标计划管理与工作效率提升</t>
  </si>
  <si>
    <t>数字化时代企业人才梯队培养与高效培训体系搭建</t>
  </si>
  <si>
    <r>
      <rPr>
        <b/>
        <sz val="16"/>
        <rFont val="宋体"/>
        <charset val="134"/>
        <scheme val="minor"/>
      </rPr>
      <t>企业管理提升教练</t>
    </r>
    <r>
      <rPr>
        <sz val="16"/>
        <rFont val="宋体"/>
        <charset val="134"/>
        <scheme val="minor"/>
      </rPr>
      <t xml:space="preserve">
15年世界500强外资企业管理实战经验
知名军医大学药学硕士
国际行动学习促动师
国际教练联盟认证专业级PCC教练
卓越领导力沙盘认证讲师
曾任：瑞士诺华有限公司（世界500强） | 华中区域经理
曾任：美国默沙东有限公司 （世界500强） | 华中区域经理
曾任：三九医药（上市）有限公司 | 全国产品经理
曾任：美国辉瑞有限公司（世界500强） | 两湖（湖南湖北）大区经理</t>
    </r>
  </si>
  <si>
    <t>《问题分析与解决》行动学习工作坊</t>
  </si>
  <si>
    <t>基于战略达成的目标管理与计划落实</t>
  </si>
  <si>
    <t>教练型领导力下属的辅导与激励</t>
  </si>
  <si>
    <t>跨部门沟通与协作</t>
  </si>
  <si>
    <t>卓越管理者的角色认知与发展</t>
  </si>
  <si>
    <t>卓越领导力-高绩效团队建设（沙盘）</t>
  </si>
  <si>
    <r>
      <rPr>
        <b/>
        <sz val="16"/>
        <rFont val="宋体"/>
        <charset val="134"/>
        <scheme val="minor"/>
      </rPr>
      <t>管理技能实战专家</t>
    </r>
    <r>
      <rPr>
        <sz val="16"/>
        <rFont val="宋体"/>
        <charset val="134"/>
        <scheme val="minor"/>
      </rPr>
      <t xml:space="preserve">
管理学硕士
管理畅销书《零成本激励》作者
日产训（中国）MTP-TTT（6单元版）认证讲师
中石化、国家电网、中建集团、中国电信长期特聘讲师
武大高培中心、交大总裁班、《盛视空中商学院》特聘讲师
曾任：宇峰集团 企划总监/董事长助理
曾任：湖北近藤公司 战略企划总监</t>
    </r>
  </si>
  <si>
    <t>执行突破——打造团队执行铁军(管理层版)</t>
  </si>
  <si>
    <t>执行修炼——打造全员执行力(员工层版)</t>
  </si>
  <si>
    <t>沟通解码——管理者沟通技能提升(管理者版)</t>
  </si>
  <si>
    <t>360°领导力八维领导力修炼</t>
  </si>
  <si>
    <t>角色定锚管理者角色认知</t>
  </si>
  <si>
    <t>团队熔炼高绩效团队建设与管理</t>
  </si>
  <si>
    <r>
      <rPr>
        <b/>
        <sz val="16"/>
        <rFont val="宋体"/>
        <charset val="134"/>
        <scheme val="minor"/>
      </rPr>
      <t>管理者赋能教练</t>
    </r>
    <r>
      <rPr>
        <sz val="16"/>
        <rFont val="宋体"/>
        <charset val="134"/>
        <scheme val="minor"/>
      </rPr>
      <t xml:space="preserve">
国家二级注册心理咨询师
国家人力资源和社会保障部生涯规划师
美国AACTP授权复盘教练
国际ICF教练联盟认证PCC教练
当责领导力授权讲师
曾任：光大银行武汉分行信用卡部区域经理
曾任：广发银行华中区高级培训经理
曾任：武汉平和仓企业管理有限公司董事长助理（国有参股公司）
</t>
    </r>
  </si>
  <si>
    <t>当责领导力®</t>
  </si>
  <si>
    <t>红海突围——管理者五项修炼</t>
  </si>
  <si>
    <t>TEE魔力三角高效沟通</t>
  </si>
  <si>
    <t>4D领导力与卓越团队建设</t>
  </si>
  <si>
    <t>高屋建瓴——教练式管理艺术</t>
  </si>
  <si>
    <t>提速增效——情境复盘实战训练</t>
  </si>
  <si>
    <r>
      <rPr>
        <b/>
        <sz val="16"/>
        <rFont val="宋体"/>
        <charset val="134"/>
        <scheme val="minor"/>
      </rPr>
      <t>中高层管理能力提升教练</t>
    </r>
    <r>
      <rPr>
        <sz val="16"/>
        <rFont val="宋体"/>
        <charset val="134"/>
        <scheme val="minor"/>
      </rPr>
      <t xml:space="preserve">
国家二级注册心理咨询师
潜意识图像卡（OH）治疗师
清华大学应用心理学研究生
中山大学岭南管理学院EMBA
现任：深圳坤元国际物流公司 | 战略顾问
曾任：深圳康达信管理咨询公司粤西地区 | 总经理、高级咨询师
曾任：理光高科技 | 管理课课长（日资：世界500强）
曾任：实用电器集团 | 人力资源经理（港资：13500人）
曾任：深圳响威隆科技公司 | 职业经理人</t>
    </r>
  </si>
  <si>
    <t>优术利器——管理者9段能力</t>
  </si>
  <si>
    <t>卓越团队——高绩效团队建设</t>
  </si>
  <si>
    <t>组织运营——战略规划与落地</t>
  </si>
  <si>
    <t>组织精进——高效跨部门沟通协作</t>
  </si>
  <si>
    <t>成人达己——传帮带教练技术实务</t>
  </si>
  <si>
    <t>明道取势——卓越领导者6项修炼</t>
  </si>
  <si>
    <r>
      <rPr>
        <b/>
        <sz val="16"/>
        <rFont val="宋体"/>
        <charset val="134"/>
        <scheme val="minor"/>
      </rPr>
      <t>中高层管理效能提升专家</t>
    </r>
    <r>
      <rPr>
        <sz val="16"/>
        <rFont val="宋体"/>
        <charset val="134"/>
        <scheme val="minor"/>
      </rPr>
      <t xml:space="preserve">
国家CCAA注册咨询培训师
日产训（中国）MTP-TTT（6单元版）认证讲师
上海交通大学、浙江大学、清华大学特聘讲师
持续2年为深圳松下集团（世界500强）特聘讲师
持续3年珠海市爱普科斯（世界500强）特聘讲师
现任：深圳共赢世纪投资丨董事</t>
    </r>
  </si>
  <si>
    <t>危机意识与责任担当</t>
  </si>
  <si>
    <t>管理者的角色认知与定位</t>
  </si>
  <si>
    <t>中高层执行秘诀</t>
  </si>
  <si>
    <t>目标制定与计划管理</t>
  </si>
  <si>
    <t>高效能沟通技巧训练</t>
  </si>
  <si>
    <t>高效授权与辅导激励</t>
  </si>
  <si>
    <r>
      <rPr>
        <b/>
        <sz val="16"/>
        <rFont val="宋体"/>
        <charset val="134"/>
        <scheme val="minor"/>
      </rPr>
      <t>九型人格管理专家</t>
    </r>
    <r>
      <rPr>
        <sz val="16"/>
        <rFont val="宋体"/>
        <charset val="134"/>
        <scheme val="minor"/>
      </rPr>
      <t xml:space="preserve">
中南大学工商管理硕士
高级电子技术工程师
国家二级心理咨询师、企业培训师
中国管理科学研究院 特聘研究员
湛江市科技专家咨询委员会专家委员
广东海洋大学 客座教授
曾任：佛山锋隆电子有限公司（中外合资）  常务副总经理
曾任：湛江华丽金音影碟有限公司（中外合资）  总经理
曾任：湛江商贸物流城   执行总裁
曾任：广东澎珑电子商务有限公司   董事长</t>
    </r>
  </si>
  <si>
    <t>传承优秀传统文化、厚植党性修养</t>
  </si>
  <si>
    <t>高绩效团队打造与管理</t>
  </si>
  <si>
    <t>管理者的情绪与压力管理</t>
  </si>
  <si>
    <t>管理者角色认知、定位及职业化修炼</t>
  </si>
  <si>
    <t>九型人格与领导智慧©</t>
  </si>
  <si>
    <t>九型人格在企业管理中国的应用©</t>
  </si>
  <si>
    <r>
      <rPr>
        <b/>
        <sz val="16"/>
        <rFont val="宋体"/>
        <charset val="134"/>
        <scheme val="minor"/>
      </rPr>
      <t xml:space="preserve">情境体验引导专家
</t>
    </r>
    <r>
      <rPr>
        <sz val="16"/>
        <rFont val="宋体"/>
        <charset val="134"/>
        <scheme val="minor"/>
      </rPr>
      <t>PTT国际职业培训师
NLP商学院认证导师
国家二级心理咨询师
慈善公益全国大学生起航课程导师
清华大学深圳管理学院EMBA班、总裁班指定企业教练
曾任：龙浩股份企业学院 执行院长</t>
    </r>
  </si>
  <si>
    <t>团队魂—卓越团队素质重塑特训营</t>
  </si>
  <si>
    <t>EMTP中层管理能力体验式训练营</t>
  </si>
  <si>
    <t>潜能激发心态激励特训营</t>
  </si>
  <si>
    <t>凝聚的力量—卓越执行力铸造特训营</t>
  </si>
  <si>
    <t>玩转团建—团队即兴戏剧工作坊</t>
  </si>
  <si>
    <t>玩转沙盘—沙漠掘金互动工作坊</t>
  </si>
  <si>
    <r>
      <rPr>
        <b/>
        <sz val="16"/>
        <rFont val="宋体"/>
        <charset val="134"/>
        <scheme val="minor"/>
      </rPr>
      <t>企业管理效能提升教练</t>
    </r>
    <r>
      <rPr>
        <sz val="16"/>
        <rFont val="宋体"/>
        <charset val="134"/>
        <scheme val="minor"/>
      </rPr>
      <t xml:space="preserve">
中国企业实战专家
中国企业辅导实战专家
曾任：中南控股集团｜培训经理、人力资源主管
曾任：香港千年翠钻珠宝集团｜培训经理、首席培训师
曾任：中国质量认证中心（CQC）特聘专家
著有《中国移动（安徽）一线柜台服务规范》、《服务型企业培训评估实务》等论著</t>
    </r>
  </si>
  <si>
    <t>从技术到管理</t>
  </si>
  <si>
    <t>管理者角色定位及认知</t>
  </si>
  <si>
    <t>化干戈为玉帛—冲突管理</t>
  </si>
  <si>
    <t>企业项目管理体系建设</t>
  </si>
  <si>
    <t>项目风险管理</t>
  </si>
  <si>
    <t>研发项目管理工具与模板</t>
  </si>
  <si>
    <r>
      <rPr>
        <b/>
        <sz val="16"/>
        <rFont val="宋体"/>
        <charset val="134"/>
        <scheme val="minor"/>
      </rPr>
      <t>情商领导力应用导师</t>
    </r>
    <r>
      <rPr>
        <sz val="16"/>
        <rFont val="宋体"/>
        <charset val="134"/>
        <scheme val="minor"/>
      </rPr>
      <t xml:space="preserve">
中科院心理研究所心理学硕士
色彩图形心理二级咨询师
美国教练式高尔夫向下管理授权讲师
DISC国际版权讲师/顾问
Persona领导力全球首批顾问/教练
现任：QHSE INTERNATIONAL 总经理
曾任：韩国prochina学院丨首席讲师
曾任：阶梯国际教育集团丨教学部主任、天津秀进培训学院丨院长
</t>
    </r>
  </si>
  <si>
    <t>情商领导力</t>
  </si>
  <si>
    <t>管理者高情商沟通</t>
  </si>
  <si>
    <t>职场情绪与压力管理</t>
  </si>
  <si>
    <t>MTP中层干部综合管理技能提升</t>
  </si>
  <si>
    <t>新晋管理者综合能力提升</t>
  </si>
  <si>
    <t>教练式领导力</t>
  </si>
  <si>
    <r>
      <rPr>
        <b/>
        <sz val="16"/>
        <rFont val="宋体"/>
        <charset val="134"/>
        <scheme val="minor"/>
      </rPr>
      <t>实战管理人才培养专家</t>
    </r>
    <r>
      <rPr>
        <sz val="16"/>
        <color indexed="8"/>
        <rFont val="宋体"/>
        <charset val="134"/>
        <scheme val="minor"/>
      </rPr>
      <t xml:space="preserve">
24年实战管理经验，8年高管，资深金牌讲师
20年丰富授课经验，年授课量＞160天
专注管理人才培养，累计授课&gt;2000场，学员&gt;20万人
日本产业训练协会（JITA）MTP-TWI-TTT  认证讲师
美国AMFR国际学习架构师 管理沙盘版权 认证讲师
CALFA国际行动学习促进师
清华、浙大、武大、中大、中国人民大学  特邀讲师
世界500强（美的电器、美国船级社、中海达测绘）常年顾问
广佛人才港MBA高级工商管理 领导力发展项目   青年创业导师
版权课程GEM- 卓越管理者培养之旅（中国首个“管理双闭环管理系统”原创者）
曾任：IRON国际实业发展有限公司 | 集团副总
曾任：海尔粤宝电子电器有限公司 | 副总经理
曾任：深圳泰科、傲川科技集团公司 | 副总经理</t>
    </r>
  </si>
  <si>
    <t>从心开始——高效沟通技术</t>
  </si>
  <si>
    <t>魅力领袖——卓越领导力</t>
  </si>
  <si>
    <t>赢在执行——高效执行力</t>
  </si>
  <si>
    <t>引领代际——新生代员工管理</t>
  </si>
  <si>
    <t>基藤长青——金牌班组长管理技能提升</t>
  </si>
  <si>
    <t>迈向卓越——管理技能发展培训（MTP）</t>
  </si>
  <si>
    <r>
      <rPr>
        <b/>
        <sz val="16"/>
        <rFont val="宋体"/>
        <charset val="134"/>
        <scheme val="minor"/>
      </rPr>
      <t>管理心理学实战专家</t>
    </r>
    <r>
      <rPr>
        <sz val="16"/>
        <rFont val="宋体"/>
        <charset val="134"/>
        <scheme val="minor"/>
      </rPr>
      <t xml:space="preserve">
NLP执行导师
IPTA国际职业注册培训师
中国EAP委员会注册咨询师
美国PDP企业管理谘商师
国家二级心理咨询师
中国体验式培训协会理事
中国海洋大学管理学/心理学双硕士
北京大学、清华大学、青岛大学EMBA特邀讲师
人民网人民职场、搜狐职场一言堂特聘讲师
曾任：中石化胜利油田有限公司团委组织青工部  部长
曾任：青岛众拓户外体验培训有限公司  董事长
曾任：海尔特种冰箱有限公司领导力咨询项目组  组长</t>
    </r>
  </si>
  <si>
    <t>PDP五型领导力核心技能提升</t>
  </si>
  <si>
    <t>PDP组织行为管理与识人用人之道</t>
  </si>
  <si>
    <t>MTP中层管理才能发展训练</t>
  </si>
  <si>
    <t>高绩效团队建设与凝聚力打造</t>
  </si>
  <si>
    <t>NLP情绪与压力管理</t>
  </si>
  <si>
    <t>战狼神 团队魂——卓越精英特训营</t>
  </si>
  <si>
    <r>
      <rPr>
        <b/>
        <sz val="16"/>
        <rFont val="宋体"/>
        <charset val="134"/>
        <scheme val="minor"/>
      </rPr>
      <t>阿里巴巴管理实战专家</t>
    </r>
    <r>
      <rPr>
        <sz val="16"/>
        <rFont val="宋体"/>
        <charset val="134"/>
        <scheme val="minor"/>
      </rPr>
      <t xml:space="preserve">
15年传统家电企业+互联网电商实战经验
8年电商运营与管理培训经验
阿里巴巴高校电子商务课程开发讲师
淘宝大学、速卖通大学、大龙学院等知名电商企业大学特邀讲师
日产训（中国）MTP-TTT（6单元版）认证讲师
曾任：阿里学院 | 资深培训师/项目负责人
曾任：天猫商城 | 店铺服务运营团队负责人
曾任：中国人民财产保险股份有限公司 | 高级项目经理
曾任：海信电器（上市公司） | 欧洲区域经理
现任：杭州艾外普电子商务有限公司 | 联合创始人
</t>
    </r>
  </si>
  <si>
    <t>玩转跨境电商</t>
  </si>
  <si>
    <t>阿里巴巴基层管理“三板斧”</t>
  </si>
  <si>
    <t>向阿里学习打造高绩效团队</t>
  </si>
  <si>
    <t>阿里巴巴企业文化与创新管理</t>
  </si>
  <si>
    <t>阿里巴巴绩效管理与高效辅导</t>
  </si>
  <si>
    <t>阿里巴巴“中供”铁军的前世今生</t>
  </si>
  <si>
    <r>
      <rPr>
        <sz val="16"/>
        <rFont val="宋体"/>
        <charset val="134"/>
        <scheme val="minor"/>
      </rPr>
      <t>企业效能提升培训师</t>
    </r>
    <r>
      <rPr>
        <sz val="16"/>
        <rFont val="宋体"/>
        <charset val="134"/>
        <scheme val="minor"/>
      </rPr>
      <t xml:space="preserve">
18年职业生涯  14年企业员工管理经验
北京工商大学MBA
五维教练领导力认证
日产训（中国）MTP-TTT（6单元版）认证讲师
IPTA TTT国际职业培训师|九型人格性格分析师
曾任：明腾集团|机场商贸事业部总经理、一号商学院副院长
曾任：三胞集团（民营企业50强）|培训大学&amp;领导力发展中心负责人
曾任：深圳昆季大成文化|创始人
曾任：汉商集团（上市）|培训负责人</t>
    </r>
  </si>
  <si>
    <t>高品质沟通——让组织更高效的沟通力</t>
  </si>
  <si>
    <t>高效能教练型管理者—有效下属培养、激励与授权</t>
  </si>
  <si>
    <t>高效能职场的六项修炼</t>
  </si>
  <si>
    <t>高效时间管理法</t>
  </si>
  <si>
    <t>华丽转身：从校园人到职业人—新员工角色认知与职业化基本素养</t>
  </si>
  <si>
    <t>卓有成效的管理者—中基层管理技能提升</t>
  </si>
  <si>
    <r>
      <rPr>
        <b/>
        <sz val="16"/>
        <rFont val="宋体"/>
        <charset val="134"/>
        <scheme val="minor"/>
      </rPr>
      <t xml:space="preserve">中高层管理实战专家
</t>
    </r>
    <r>
      <rPr>
        <sz val="16"/>
        <rFont val="宋体"/>
        <charset val="134"/>
        <scheme val="minor"/>
      </rPr>
      <t>11年管理培训实战经验
6年500强企业实战经验
年授课130天以上
日产训（中国）MTP-TTT（6单元版）认证讲师
左圆右方创新©创新思维与能力训练认证讲师
《Follow Me 让人们跟随你©》版权课程认证讲师
华为干部管理与工作方法论的深度研究者
湖南省中小企业服务中心携手行动高级导师
曾任：晟通集团（中国500强）丨营销负责人/人力资源总监
曾任：中惠旅集团丨金牌讲师/培训学院负责人</t>
    </r>
  </si>
  <si>
    <t>管理者角色认知与定位</t>
  </si>
  <si>
    <t>结构化思维与高效表达</t>
  </si>
  <si>
    <t>结果导向-高效执行力</t>
  </si>
  <si>
    <t>问题分析与解决</t>
  </si>
  <si>
    <r>
      <rPr>
        <b/>
        <sz val="16"/>
        <rFont val="宋体"/>
        <charset val="134"/>
        <scheme val="minor"/>
      </rPr>
      <t>领导力/管理效能提升专家</t>
    </r>
    <r>
      <rPr>
        <sz val="16"/>
        <rFont val="宋体"/>
        <charset val="134"/>
        <scheme val="minor"/>
      </rPr>
      <t xml:space="preserve">
桑德兰大学工商管理硕士
博雅智库首席领导力专家
MTP-DE 管理版权课程编委会 常务副主编
日产训 MTP-TTT 授证高级专家讲师
中外TWI-MTP推进研究会 专家委员
第五届广东省卓越人力资源评审 优秀培训师
曾任：北京大学职业经理人通用能力课题组 | 专家委员
曾任：深圳泰普汇虹光电集团（国家高新企业） | 人力行政执行总裁
曾任：沱牌舍得集团（区域白酒龙头企业） | 商学院院长助理
曾任：阳煤集团保德事业部（中国500强企业） | 人力行政总监</t>
    </r>
  </si>
  <si>
    <t>MTP-DE管理者团队凝聚力打造之九项精进©</t>
  </si>
  <si>
    <t>MTP-DE精英层管理能力提升系统培训©</t>
  </si>
  <si>
    <t>MTP-高效团队建设与管理</t>
  </si>
  <si>
    <t>领导者的七种效能思维与行为©</t>
  </si>
  <si>
    <t>职场精英的时间管理与高效工作</t>
  </si>
  <si>
    <t>职业化信任型工作关系建设与沟通协作</t>
  </si>
  <si>
    <r>
      <rPr>
        <b/>
        <sz val="16"/>
        <rFont val="宋体"/>
        <charset val="134"/>
        <scheme val="minor"/>
      </rPr>
      <t>企业中层管理实战专家</t>
    </r>
    <r>
      <rPr>
        <sz val="16"/>
        <rFont val="宋体"/>
        <charset val="134"/>
        <scheme val="minor"/>
      </rPr>
      <t xml:space="preserve">
16年企业管理培训实战经验
11年世界500强的央企的实战经验
IPTA国际职业训练协会认证讲师
《破壁行动™ — 组织高效沟通与协同》联合主讲老师
日产训（中国）MTP-TTT（6单元版）认证讲师
情景式沙盘引导教学模式推广者
曾任：世界500强企业大学 丨 副校长校长 丨 首席讲师
曾任：中国建材商学院 丨 执行院长
曾任：世纪通康集团 丨 执行总经理</t>
    </r>
  </si>
  <si>
    <t>结果导向——打造高效团队执行力</t>
  </si>
  <si>
    <t>精准有效——MTP中层管理者的七项修炼</t>
  </si>
  <si>
    <t>凝心聚力——高绩效团队建设与管理</t>
  </si>
  <si>
    <t>言出必达——管理者高效沟通与协调</t>
  </si>
  <si>
    <t>一听就懂——结构化思考与表达</t>
  </si>
  <si>
    <t>引领代际——新生代员工管理技巧</t>
  </si>
  <si>
    <r>
      <rPr>
        <b/>
        <sz val="16"/>
        <rFont val="宋体"/>
        <charset val="134"/>
        <scheme val="minor"/>
      </rPr>
      <t>实战派管理技能训练专家</t>
    </r>
    <r>
      <rPr>
        <sz val="16"/>
        <rFont val="宋体"/>
        <charset val="134"/>
        <scheme val="minor"/>
      </rPr>
      <t xml:space="preserve">
16年企业管理实战经验
明师优徒™企业岗位带教版权联创导师
五维人才官™ 版权授权认证导师
NLP教练技术管理专家
国家电网（河南区）特聘讲师
正商物业、普罗物业常年特聘企业管理人才培养导师
企业大学行动学习实战落地专家
曾任：中国人寿（河南区）业务总监
曾任：河南中石油培训中心主任
曾任：银基集团（香港上市公司）项目总经理
曾任：银基商学院执行院长
【专业认证】日产训（中国）MTP-TTT（6单元版）认证、RTC 性格分析师认证、国际注册ACI职业沙盘认证师、家庭教育指导师、国家二级人力资源管理师</t>
    </r>
  </si>
  <si>
    <t>管理者角色力修炼--像管理者，才能成为管理者</t>
  </si>
  <si>
    <t>管理者沟通力修炼--管理沟通有结果的锦囊妙计</t>
  </si>
  <si>
    <t>管理者协同力修炼--跨部门协作无障碍操作指南</t>
  </si>
  <si>
    <t>管理者影响力修炼--打造高绩效队伍的行动方案</t>
  </si>
  <si>
    <t>管理者自驱力修炼--知行合一好心态高能量输出策略</t>
  </si>
  <si>
    <t>管理者解决力修炼--工作问题分析与解决的实战步法</t>
  </si>
  <si>
    <r>
      <rPr>
        <sz val="16"/>
        <rFont val="宋体"/>
        <charset val="134"/>
        <scheme val="minor"/>
      </rPr>
      <t xml:space="preserve">创新领导力教练
</t>
    </r>
    <r>
      <rPr>
        <sz val="16"/>
        <rFont val="宋体"/>
        <charset val="134"/>
      </rPr>
      <t>21年企业高管实践经验
英国威尔士大学管理硕士
微软认证注册AI培训师
国际认证AACTP复盘教练
上海交通大学EMBA/浙江大学(MBA)讲师
中车集团连续11年、中石化长城润滑油连续5年合作讲师
曾任：中国平安、艾默生Emerson、EPS爱普司|组训/项目经理/市场总监/总经理等职位
现任：KPL电竞联盟（王者荣耀）高级教练认证导师、6家大型企业OB组织行为学顾问
■先后出版图书《系统思维》《创新思维》《麦肯锡问题拆解法》
■3门注册商标/15门沙盘版权课程研发者：《共赢领导力®》、《问题锤®》、《Touch Think®》；</t>
    </r>
  </si>
  <si>
    <t>共赢链接：跨部门沟通与协作沙盘©</t>
  </si>
  <si>
    <t>共赢领导力®（沙盘）</t>
  </si>
  <si>
    <t>乐高+激活团队协同力©</t>
  </si>
  <si>
    <t>问题锤®：创新思维与问题解决工具©（沙盘）</t>
  </si>
  <si>
    <t>系统思维：问题分析与解决沙盘©</t>
  </si>
  <si>
    <t>职业罗盘：角色认知与职业定位©</t>
  </si>
  <si>
    <r>
      <rPr>
        <b/>
        <sz val="16"/>
        <rFont val="宋体"/>
        <charset val="134"/>
        <scheme val="minor"/>
      </rPr>
      <t>管理技能提升专家</t>
    </r>
    <r>
      <rPr>
        <sz val="16"/>
        <rFont val="宋体"/>
        <charset val="134"/>
        <scheme val="minor"/>
      </rPr>
      <t xml:space="preserve">
管理绩效改进专家
华为IPD、ISC变革资深顾问
IBM华东区企业大学校长
曾任：IBM（世界500强） | 区域总经理
曾任：百事公司 | 大区经理
曾任：法国COMA集团 | 中国区总经理
清华大学、浙江大学、上海交通大学、海尔大学等特聘讲师、中国领导力10强讲师、最佳中高层实战讲师</t>
    </r>
  </si>
  <si>
    <t>5D卓越团队一众能®卓越团队发展</t>
  </si>
  <si>
    <t>步步为赢：让管理沟通持续产生价值</t>
  </si>
  <si>
    <t>成就非凡：卓越领导力养成</t>
  </si>
  <si>
    <t>管心至上：高效率人员管理的全新技术</t>
  </si>
  <si>
    <t>进阶执行力：打造卓越执行力的全新技术</t>
  </si>
  <si>
    <t>目标与计划管理：让目标达成事半功倍功倍</t>
  </si>
  <si>
    <r>
      <rPr>
        <b/>
        <sz val="16"/>
        <rFont val="宋体"/>
        <charset val="134"/>
        <scheme val="minor"/>
      </rPr>
      <t>MTP系统训练专家</t>
    </r>
    <r>
      <rPr>
        <sz val="16"/>
        <rFont val="宋体"/>
        <charset val="134"/>
        <scheme val="minor"/>
      </rPr>
      <t xml:space="preserve">
12年企业培训实战经验
曾任：富士康丨鸿准模具事业部 工程师/主管
曾任：美国奥曼克（中国区）丨销售经理
曾任：拉克精密丨顾问/运营总经理
曾任：亚优（上海）丨运营总监
日本产业训练协会认证TWI\MTP五合一认证讲师、高级讲师
持续六年被中国电投、比亚迪、航天晨光、大众集团返聘</t>
    </r>
  </si>
  <si>
    <t>MTP系列：中高层管理技能提升</t>
  </si>
  <si>
    <t>MTP系列：高绩效团队建设与管理</t>
  </si>
  <si>
    <t>MTP系列：高质量的沟通技能提升</t>
  </si>
  <si>
    <t>MTP系列：工作辅导与激励</t>
  </si>
  <si>
    <t>MTP系列：领导力——个人影响力提升</t>
  </si>
  <si>
    <t>MTP系列：目标与计划管理</t>
  </si>
  <si>
    <r>
      <rPr>
        <b/>
        <sz val="16"/>
        <rFont val="宋体"/>
        <charset val="134"/>
        <scheme val="minor"/>
      </rPr>
      <t>组织人才发展专家</t>
    </r>
    <r>
      <rPr>
        <sz val="16"/>
        <rFont val="宋体"/>
        <charset val="134"/>
        <scheme val="minor"/>
      </rPr>
      <t xml:space="preserve">
20年组织人才发展实战经验
19年团队管理经验，领导过2000人以上的团队
15年管理者培养与辅导经验，在企业中发展1300位中高管
浙江大学高管进修班领导力讲师
社会科学院大学高管进修班人力资源讲师
天津大学管理课讲师、武汉大学领导力讲师
北京外国语大学特邀管理课讲师
中粮行动学习导师
联想复盘认证讲师
曾任：华谊兄弟集团（上市）|组织与人才发展总监、高管行动学习辅导教练
曾任：中粮集团（世界500强）|管理学院院长、高管教练、培训总监、人才发展总监
曾任：摩托罗拉（世界500强）中国区|培训师、管理教练
曾任：联想集团（世界500强）|零售经理、渠道经理、消费事业群人力资源经理
</t>
    </r>
  </si>
  <si>
    <t>管对工作，理好人心——管理者10项能力修炼</t>
  </si>
  <si>
    <t>会沟通者走遍天下——管理者四大场景沟通术</t>
  </si>
  <si>
    <t>麦肯锡七步成诗——问题分析与解决七步法</t>
  </si>
  <si>
    <t>识人有术选人有道——金牌面试官</t>
  </si>
  <si>
    <t>育人有为，人财倍出一一部属IDP培养发展反馈辅导</t>
  </si>
  <si>
    <t>学好复盘，失败也是成功——联想复盘技术工作坊</t>
  </si>
  <si>
    <r>
      <rPr>
        <b/>
        <sz val="16"/>
        <rFont val="宋体"/>
        <charset val="134"/>
        <scheme val="minor"/>
      </rPr>
      <t>管理效能与思维技术专家</t>
    </r>
    <r>
      <rPr>
        <sz val="16"/>
        <rFont val="宋体"/>
        <charset val="134"/>
        <scheme val="minor"/>
      </rPr>
      <t xml:space="preserve">
ACI美国国际注册培训师
英国东尼•博赞思维导图国际认证管理师
曾任：阿里巴巴集团 | 高级培训经理
曾任：广州立白集团 | 大区培训总监
曾任：健合集团（上市） | 大区绩效经理
曾任：蓝月亮集团（中国品牌500强） | 大区培训师
首个：搭建了阿里全国首个业务组织双驱动智库，提升集团人员岗位胜任力测评10%
→ 中国管理科学研究院、东北大学、东北财经大学、辽宁大学特聘讲师
→ 版权认证讲师：《从逻辑到创新-思维导图》《阿里管理三板斧-侠客行》《教练式高尔夫-向下管理》
</t>
    </r>
  </si>
  <si>
    <t>【道】企业文化落地实践</t>
  </si>
  <si>
    <t>【法】企业管理之道</t>
  </si>
  <si>
    <t>【术】管理实践三板斧</t>
  </si>
  <si>
    <t>【器】高效管理者的三项修炼</t>
  </si>
  <si>
    <t>【想】结构性思维</t>
  </si>
  <si>
    <t>【写】结构化汇报与表达</t>
  </si>
  <si>
    <r>
      <rPr>
        <b/>
        <sz val="16"/>
        <rFont val="宋体"/>
        <charset val="134"/>
        <scheme val="minor"/>
      </rPr>
      <t xml:space="preserve">团队管理赋能专家
</t>
    </r>
    <r>
      <rPr>
        <sz val="16"/>
        <rFont val="宋体"/>
        <charset val="134"/>
        <scheme val="minor"/>
      </rPr>
      <t>国家一级企业培训师
国家二级心理咨询师
国家人事部金融经济师
高级EAP员工关系管理师、高级家庭教育指导师
深圳大学临床心理与咨询高级研修生
中央人民广播电台《华夏之声》心理讲座特邀嘉宾
深圳青年创客大赛优秀导师
曾任：大型军工国企丨技术管理干部、轧钢工程师
曾任：中国人保集团深圳营销服务部丨总经理
曾任：深圳琢子文化发展有限公司丨董事长
曾任：深圳大琢投资股份有限公司丨特聘顾问
曾任：深圳生涯规划与发展协会丨专业会员（女性生涯项目组负责人）</t>
    </r>
  </si>
  <si>
    <t>高情商沟通与协调</t>
  </si>
  <si>
    <t>高效执行力</t>
  </si>
  <si>
    <t>解码家庭（亲子）沟通力之青春叛逆期</t>
  </si>
  <si>
    <t>解码职业女性家庭事业平衡力</t>
  </si>
  <si>
    <t>你情我愿更健康—“教师心理健康”培训</t>
  </si>
  <si>
    <t>修炼心智能-阳光心态塑造与情压管理</t>
  </si>
  <si>
    <r>
      <rPr>
        <b/>
        <sz val="16"/>
        <rFont val="宋体"/>
        <charset val="134"/>
        <scheme val="minor"/>
      </rPr>
      <t>管理人才培养专家</t>
    </r>
    <r>
      <rPr>
        <sz val="16"/>
        <rFont val="宋体"/>
        <charset val="134"/>
        <scheme val="minor"/>
      </rPr>
      <t xml:space="preserve">
日产训（中国）MTP-TTT认证讲师
国际行动学习（CALF)认证导师
中国管理科学研究院认证企业培训师
曾任：中石油·川庆钻探
曾任：大桥化工|制造课科长
曾任：至亨化工集团|副总经理
</t>
    </r>
  </si>
  <si>
    <t>高效能时间管理与工作效率提升</t>
  </si>
  <si>
    <t>高效能团队的建设与管理</t>
  </si>
  <si>
    <t>新生代员工管理</t>
  </si>
  <si>
    <t>职场领导力模式</t>
  </si>
  <si>
    <t>职场压力与情绪梳理</t>
  </si>
  <si>
    <t>铸造高情商职场沟通力</t>
  </si>
  <si>
    <r>
      <rPr>
        <b/>
        <sz val="16"/>
        <rFont val="宋体"/>
        <charset val="134"/>
        <scheme val="minor"/>
      </rPr>
      <t>实战型管理教练</t>
    </r>
    <r>
      <rPr>
        <sz val="16"/>
        <rFont val="宋体"/>
        <charset val="134"/>
        <scheme val="minor"/>
      </rPr>
      <t xml:space="preserve">
20年企业高管实战经验
国际版权课程《当责领导力®》首批认证讲师
日产训（中国）MTP-TTT（6单元版）认证讲师
CALFA认证行动学习促动师
国际注册人才管理师/Alibaba集团认证讲师
曾任：歌尔集团（A股002241） | 高级人力资源总监
曾任：阿里巴巴集团 | 城信通区域负责人
曾任：胜通文化发展公司（中国500强） | 总经理</t>
    </r>
  </si>
  <si>
    <t>MCT—管理教练技术</t>
  </si>
  <si>
    <t>MTP—中层管理技能提升训练</t>
  </si>
  <si>
    <t>目标与计划管理</t>
  </si>
  <si>
    <t>当责领导力</t>
  </si>
  <si>
    <r>
      <rPr>
        <b/>
        <sz val="16"/>
        <rFont val="宋体"/>
        <charset val="134"/>
        <scheme val="minor"/>
      </rPr>
      <t>企业管理效能提升教练</t>
    </r>
    <r>
      <rPr>
        <sz val="16"/>
        <color indexed="8"/>
        <rFont val="宋体"/>
        <charset val="134"/>
        <scheme val="minor"/>
      </rPr>
      <t xml:space="preserve">
15年大型上市企业管理实战经验
《领导式管理》©版权课程认证讲师
管理情景式教学模式践行者
北京管理科学院副院长
中国鞋行业第一所企业大学（奥康大学）联合创建人
服务行业（部分）：国/央企、银行、金融、房地产、通信、医药、能源、珠宝、零售业、物流、互联网及院校等行业
曾任：奥康国际（上市） | 奥康大学领导力学院副院长
曾任：福建柒牌集团（中国500强） | 西北区域培训总监</t>
    </r>
  </si>
  <si>
    <t>管理加速——管理者角色认知与定位</t>
  </si>
  <si>
    <t>教练技术——培育与辅导能力</t>
  </si>
  <si>
    <t>结果导向——全方位打造团队执行力</t>
  </si>
  <si>
    <t>目标共识——高效沟通与跨部门协作</t>
  </si>
  <si>
    <t>齐心协力——高效能团队建设与协作</t>
  </si>
  <si>
    <t>有的放矢——目标管理与计划执行</t>
  </si>
  <si>
    <r>
      <rPr>
        <b/>
        <sz val="16"/>
        <rFont val="宋体"/>
        <charset val="134"/>
        <scheme val="minor"/>
      </rPr>
      <t>管理技能系统训练专家</t>
    </r>
    <r>
      <rPr>
        <sz val="16"/>
        <rFont val="宋体"/>
        <charset val="134"/>
        <scheme val="minor"/>
      </rPr>
      <t xml:space="preserve">
20年中高层管理实战经验
8年全球性咨询公司专业咨询经验
JITA日本产业训练协会MTP授权认证讲师
AACTP国际注册行动学习促动师（ICF）
东尼•博赞思维导图国际认证管理师
中国管理科学学会高级学习设计师、高级经验萃取师
中山大学EMBA/特聘专家
曾任：万科企业股份公司  培训主管（世界500强）
曾任：深圳润迅通信集团  人力资源经理（香港上市）
曾任：深圳鹏峰汽车集团  执行副总裁</t>
    </r>
  </si>
  <si>
    <t>成人达己：高产出的部属培育辅导</t>
  </si>
  <si>
    <t>给我结果：高效能团队执行力提升</t>
  </si>
  <si>
    <t>激发潜力：高驱动的授权激励技巧</t>
  </si>
  <si>
    <t>迈向卓越：高情商卓越领导力提升</t>
  </si>
  <si>
    <t>上通下达：高成效的目标计划管理™</t>
  </si>
  <si>
    <t>知彼解己：高品质的职场沟通技巧</t>
  </si>
  <si>
    <r>
      <rPr>
        <b/>
        <sz val="16"/>
        <rFont val="宋体"/>
        <charset val="134"/>
        <scheme val="minor"/>
      </rPr>
      <t>中层管理实战专家</t>
    </r>
    <r>
      <rPr>
        <sz val="16"/>
        <rFont val="宋体"/>
        <charset val="134"/>
        <scheme val="minor"/>
      </rPr>
      <t xml:space="preserve">
12年企业高层管理经验
中国企业培训万里行首席讲师
山东大学、浙江大学客座讲师
企业总裁智囊团首席顾问、上百家企业资深顾问
曾任：北京某大型教育集团  副总裁
▲中国人力资源人才信息管理中心（电力工程管理师、电力营销管理师、金融培训师）
▲人力资源教育培训职业能力中心（研学实践教育导师、企业管理师）
▲中国商业联合会商业职业技能鉴定指导中心（企业培训师（高级））</t>
    </r>
  </si>
  <si>
    <t>高情商沟通协调</t>
  </si>
  <si>
    <t>引爆企业全员新动力</t>
  </si>
  <si>
    <t>高效沟通与跨部门协作</t>
  </si>
  <si>
    <t>目标计划管理与有效执行</t>
  </si>
  <si>
    <t>赢在执行——高效执行力提升</t>
  </si>
  <si>
    <t>高绩效团队管理与员工有效激励</t>
  </si>
  <si>
    <r>
      <rPr>
        <b/>
        <sz val="16"/>
        <rFont val="宋体"/>
        <charset val="134"/>
        <scheme val="minor"/>
      </rPr>
      <t xml:space="preserve">企业管理实战专家
</t>
    </r>
    <r>
      <rPr>
        <sz val="16"/>
        <rFont val="宋体"/>
        <charset val="134"/>
        <scheme val="minor"/>
      </rPr>
      <t>20+年企业管理实战经验
20年企业管理培训经验
浙大硕士/人大学士
高级经济师/一级人力资源管理师/一级建造师/高级企业培训师
浙江大学/上海交通大学/浙江财经大学等多所高校特聘培训师
曾任：杭州伟成印刷有限公司丨人事行政部经理
曾任：坤和建设集团有限公司丨服务部人事经理
曾任：德信地产杭州区域公司丨HR总监
曾任：浙江西子房产集团丨HR总监
现任：新华园房产集团  特聘管理顾问</t>
    </r>
  </si>
  <si>
    <t>兵强将雄——下属培育与辅导</t>
  </si>
  <si>
    <t>得人者，赢一一非人力资源经理的人力资源管理</t>
  </si>
  <si>
    <t>分身有术——时间管理与工作效率提升</t>
  </si>
  <si>
    <t>推墙架桥，多助者得道——跨部门沟通与协作</t>
  </si>
  <si>
    <t>五步得到好结果——目标与计划管理</t>
  </si>
  <si>
    <t>悦人达己——高效职场沟通技巧</t>
  </si>
  <si>
    <r>
      <rPr>
        <b/>
        <sz val="16"/>
        <rFont val="宋体"/>
        <charset val="134"/>
        <scheme val="minor"/>
      </rPr>
      <t>管理技能提升专家</t>
    </r>
    <r>
      <rPr>
        <sz val="16"/>
        <rFont val="宋体"/>
        <charset val="134"/>
        <scheme val="minor"/>
      </rPr>
      <t xml:space="preserve">
</t>
    </r>
    <r>
      <rPr>
        <sz val="16"/>
        <color indexed="8"/>
        <rFont val="宋体"/>
        <charset val="134"/>
        <scheme val="minor"/>
      </rPr>
      <t>13年标杆企业管理实战工作经验
兰州大学工商管理硕士
美国卡特彼勒大学认证培训师
中国人民大学认证培训管理师
ACI注册国际职业培训师/课程开发师
日产训（中国）MTP-TTT（6单元版）认证讲师
中国邮政速递“绩效改进与标准化”常年特聘顾问
《情境高尔夫》授权教练|《情境领导》、《高效能人士七个习惯》认证培训师
现任：广州健航体育公司、瑞妮迪家具公司|董事
曾任：中澳敏捷地产集团教育公司|总经理
曾任：顺丰速运集团 | 企划高级经理、总经理秘书、华南培训中心培训经理
曾任：Sime Darby集团（马来西亚最大上市集团）| 工业事业部中国区培训总监</t>
    </r>
  </si>
  <si>
    <t>高情商向上、向下、横向沟通技巧</t>
  </si>
  <si>
    <t>卓越领导——情境领导力</t>
  </si>
  <si>
    <t>坚如磐石MTP——管理者综合管理能力提升训练</t>
  </si>
  <si>
    <t>职业人士的七项修炼</t>
  </si>
  <si>
    <t>火速胜任——管理者角色认知</t>
  </si>
  <si>
    <t>使命必达——目标管理</t>
  </si>
  <si>
    <r>
      <rPr>
        <b/>
        <sz val="16"/>
        <rFont val="宋体"/>
        <charset val="134"/>
        <scheme val="minor"/>
      </rPr>
      <t xml:space="preserve">管理实战训练专家
</t>
    </r>
    <r>
      <rPr>
        <sz val="16"/>
        <rFont val="宋体"/>
        <charset val="134"/>
        <scheme val="minor"/>
      </rPr>
      <t>沙盘模拟体验学习教练
11年世界500强公司和外资企业管理实战经验
13年企业管理咨询、培训领域深耕专研教学实践
ACI注册国际职业培训师授权导师
日产训（中国）MTP-TTT（6单元版）认证讲师
多项版权课程认证</t>
    </r>
    <r>
      <rPr>
        <sz val="16"/>
        <rFont val="宋体"/>
        <charset val="134"/>
        <scheme val="minor"/>
      </rPr>
      <t>/</t>
    </r>
    <r>
      <rPr>
        <sz val="16"/>
        <rFont val="宋体"/>
        <charset val="134"/>
        <scheme val="minor"/>
      </rPr>
      <t>授权讲师：</t>
    </r>
    <r>
      <rPr>
        <sz val="16"/>
        <rFont val="宋体"/>
        <charset val="134"/>
        <scheme val="minor"/>
      </rPr>
      <t>ALAMO</t>
    </r>
    <r>
      <rPr>
        <sz val="16"/>
        <rFont val="宋体"/>
        <charset val="134"/>
        <scheme val="minor"/>
      </rPr>
      <t>《领导者之剑—问题分析与解决》授权讲师、</t>
    </r>
    <r>
      <rPr>
        <sz val="16"/>
        <rFont val="宋体"/>
        <charset val="134"/>
        <scheme val="minor"/>
      </rPr>
      <t>Trapologist at Work</t>
    </r>
    <r>
      <rPr>
        <sz val="16"/>
        <rFont val="宋体"/>
        <charset val="134"/>
        <scheme val="minor"/>
      </rPr>
      <t>™《职场七个陷阱™》授权讲师、左圆右方®《创新思维与问题解决》授权讲师、</t>
    </r>
    <r>
      <rPr>
        <sz val="16"/>
        <rFont val="宋体"/>
        <charset val="134"/>
        <scheme val="minor"/>
      </rPr>
      <t>Being A Leader</t>
    </r>
    <r>
      <rPr>
        <sz val="16"/>
        <rFont val="宋体"/>
        <charset val="134"/>
        <scheme val="minor"/>
      </rPr>
      <t>《管理七戒》授权讲师、</t>
    </r>
    <r>
      <rPr>
        <sz val="16"/>
        <rFont val="宋体"/>
        <charset val="134"/>
        <scheme val="minor"/>
      </rPr>
      <t>RtCatch</t>
    </r>
    <r>
      <rPr>
        <sz val="16"/>
        <rFont val="宋体"/>
        <charset val="134"/>
        <scheme val="minor"/>
      </rPr>
      <t>认证人力资源数据量化管理分析师、东尼博赞思维导图管理师
中国海洋大学EMBA|哈尔滨工业大学EDP|中国石油大学EDG授课讲师
曾任：Haier海尔集团 | 客户服务中心总经理
曾任：Benz奔驰汽车 | CRM经理
曾任：Dale Carnegie Training®（美国卡内基） | 高级经理</t>
    </r>
  </si>
  <si>
    <t>The Leader's Edge® 问题分析与解决（版权）</t>
  </si>
  <si>
    <t>MTP中层管理综合能力提升（版权）</t>
  </si>
  <si>
    <t>目标与全面计划管理</t>
  </si>
  <si>
    <t>跨部门沟通与协作∙沙盘</t>
  </si>
  <si>
    <t>目标与全面计划执行∙沙盘</t>
  </si>
  <si>
    <t>完美决策∙沙盘</t>
  </si>
  <si>
    <r>
      <rPr>
        <b/>
        <sz val="16"/>
        <rFont val="宋体"/>
        <charset val="134"/>
        <scheme val="minor"/>
      </rPr>
      <t xml:space="preserve">企业管理实战专家
</t>
    </r>
    <r>
      <rPr>
        <sz val="16"/>
        <rFont val="宋体"/>
        <charset val="134"/>
        <scheme val="minor"/>
      </rPr>
      <t>工商管理硕士
世界500强企业15年以上实战管理经验
6年新生代员工辅导与管理经验
日产训MTP高级资格培训师
明师优徒：企业岗位导师带教体系版权联创导师
曾任：富士康科技集团（世界500强） | 生产部经理
曾任：锦盛包装（港资企业） | 项目经理
曾任：至道幸福生涯(深圳)文化服务有限公司 | 执行总监</t>
    </r>
  </si>
  <si>
    <t>懂心成事--新生代员工管理</t>
  </si>
  <si>
    <t>结果导向--团队九段执行力</t>
  </si>
  <si>
    <t>七剑护航--高绩效团队建设</t>
  </si>
  <si>
    <t>打破壁垒--跨部门沟通与协作</t>
  </si>
  <si>
    <t>结果为王--目标管理与计划执行</t>
  </si>
  <si>
    <t>赢在思考--创新思维与问题解决</t>
  </si>
  <si>
    <r>
      <rPr>
        <b/>
        <sz val="16"/>
        <rFont val="宋体"/>
        <charset val="134"/>
        <scheme val="minor"/>
      </rPr>
      <t>综合管理技能提升专家</t>
    </r>
    <r>
      <rPr>
        <sz val="16"/>
        <rFont val="宋体"/>
        <charset val="134"/>
        <scheme val="minor"/>
      </rPr>
      <t xml:space="preserve">
16年综合管理技能提升授课经验
英国曼彻斯特大学MBA
MOKA 促动型培训师
丰田名古屋工厂TPS访问学者
腾讯海纳商学院认证讲师
曾任：威意特汽车系统有限公司|亚太区培训总监
曾任：华夏幸福基业企业大学|培训总监
曾任：河北安硕能源科技有限公司|联合创始人</t>
    </r>
  </si>
  <si>
    <t>数字变革时代的领导力</t>
  </si>
  <si>
    <t>新任管理者综合技能提升</t>
  </si>
  <si>
    <t>“95后”新生代员工管理</t>
  </si>
  <si>
    <t>跨部门沟通与冲突处理</t>
  </si>
  <si>
    <t>中层干部MTP管理技能综合培训</t>
  </si>
  <si>
    <t>提升责任心，打造高凝聚力团队</t>
  </si>
  <si>
    <r>
      <rPr>
        <b/>
        <sz val="16"/>
        <rFont val="宋体"/>
        <charset val="134"/>
        <scheme val="minor"/>
      </rPr>
      <t xml:space="preserve">管理实践技术引导师
</t>
    </r>
    <r>
      <rPr>
        <sz val="16"/>
        <rFont val="宋体"/>
        <charset val="134"/>
        <scheme val="minor"/>
      </rPr>
      <t>英国-博赞思维导图-认证管理师
MTP-TTT日本产业训练协会-授权讲师
《结果领导力》版权所有者
广州工商管理学院特聘讲师
航天工业学校特聘培训顾问
武汉工商管理学院特聘讲师
AACTP（美国培训认证协会）认证国际注册培训师
曾任：中国航天科工集团  培训中心经理
曾任：北京世纪互联宽带数据中心  运营总监</t>
    </r>
  </si>
  <si>
    <t>QA画布——系统性问题分析与解决</t>
  </si>
  <si>
    <t>部属培育--师带徒的教练辅导技术</t>
  </si>
  <si>
    <t>复盘：把经验转化为结果</t>
  </si>
  <si>
    <t>团队管理“3+1”步打造高绩效团队</t>
  </si>
  <si>
    <t>移情沟通——高效沟通与场景化应用技巧</t>
  </si>
  <si>
    <t>执行地图——从战略目标到执行落地全流程训练</t>
  </si>
  <si>
    <r>
      <rPr>
        <b/>
        <sz val="16"/>
        <rFont val="宋体"/>
        <charset val="134"/>
        <scheme val="minor"/>
      </rPr>
      <t>企业管理技能提升专家</t>
    </r>
    <r>
      <rPr>
        <sz val="16"/>
        <rFont val="宋体"/>
        <charset val="134"/>
        <scheme val="minor"/>
      </rPr>
      <t xml:space="preserve">
20年企业管理实战经验/10年企业管理培训实战经验
北京理工大学MBA(中德班)/国家注册高级企业培训师
武汉市政府参事室特约信息员
曾任：武汉可口可乐饮料有限公司 | 营业所主任
曾任：武汉世纪宏图物业顾问有限公司 | 副总经理
曾任：武汉冠华实业集团（台资） | 总经理特别助理</t>
    </r>
  </si>
  <si>
    <t>乘风破浪——高效团队建设</t>
  </si>
  <si>
    <t>传统瑰宝——国学文化与现代企业管理</t>
  </si>
  <si>
    <t>带人要带心——心理学在管理中的运用</t>
  </si>
  <si>
    <t>管理有方，领导有道——管理者胜任力提升</t>
  </si>
  <si>
    <t>活力无限——创新思维与创新管理</t>
  </si>
  <si>
    <t>基业长青——企业变革之道</t>
  </si>
  <si>
    <r>
      <rPr>
        <b/>
        <sz val="16"/>
        <rFont val="宋体"/>
        <charset val="134"/>
        <scheme val="minor"/>
      </rPr>
      <t>实战派管理效能提升专家</t>
    </r>
    <r>
      <rPr>
        <sz val="16"/>
        <rFont val="宋体"/>
        <charset val="134"/>
        <scheme val="minor"/>
      </rPr>
      <t xml:space="preserve">
18年中外世界500强企业管理实战经验
精通中、英、法三国语言
3项国家和省级科技进步奖获得者
9项省市级管理创新奖获得者
东风汽车集团核心人才库专家
职业化沙盘认证讲师
行动学习Facilitator促动师
国家高级经验萃取师
岗位经验萃取TTT®认证讲师
清华大学、武汉大学、华中科技大学特邀讲师
未来领袖-少儿六商教育系列课程®著作权人
巴黎大学管理学硕士/武汉大学MBA
曾任：中集集团（中国500强）丨卓越运营顾问
曾任：东风汽车集团（世界500强）丨运营总监
曾任：STELLANTIS集团（世界500强）丨卓越绩效经理
曾任：W&amp;L公司（外商独资）丨人力资源经理
</t>
    </r>
  </si>
  <si>
    <t>乘风破浪:新员工赋能高效工作</t>
  </si>
  <si>
    <t>绩效加速:问题分析与解决行动学习工作坊</t>
  </si>
  <si>
    <t>精进之道:卓越管理者六堂课</t>
  </si>
  <si>
    <t>使命必达:高效能团队建设高端沙盘推演</t>
  </si>
  <si>
    <t>以终为始:基于战略落地的系统性执行力</t>
  </si>
  <si>
    <t>知己解彼:基于心理学的沟通技术</t>
  </si>
  <si>
    <r>
      <rPr>
        <b/>
        <sz val="16"/>
        <rFont val="宋体"/>
        <charset val="134"/>
        <scheme val="minor"/>
      </rPr>
      <t>中层管理实战专家</t>
    </r>
    <r>
      <rPr>
        <sz val="16"/>
        <rFont val="宋体"/>
        <charset val="134"/>
        <scheme val="minor"/>
      </rPr>
      <t xml:space="preserve">
16年企业管理实战经验 
20年企业培训经验
华为大学认证讲师/
诺基亚全球金牌培训师/北京师范大学特约讲师
日产训MTP高级培训师
曾任：华为大学 | 培训总监
曾任：诺基亚学院 | 培训总监
曾任：亚信科技 | 管理领导力负责人兼首席培训师
曾任：汉能控股管理培训部 | 部长</t>
    </r>
  </si>
  <si>
    <t>提能增效—MTP管理者核心技能修炼</t>
  </si>
  <si>
    <t>凝心聚力—高绩效团队管理与建设</t>
  </si>
  <si>
    <t>提能增效—华为式中层管理者核心技能修炼</t>
  </si>
  <si>
    <t>明道优术—管理者管理领导力提升</t>
  </si>
  <si>
    <t>华丽转身—管理者角色认知与转换</t>
  </si>
  <si>
    <t>向华为学管理—向执行力要业绩</t>
  </si>
  <si>
    <r>
      <rPr>
        <b/>
        <sz val="16"/>
        <rFont val="宋体"/>
        <charset val="134"/>
        <scheme val="minor"/>
      </rPr>
      <t>敏捷领导力教练</t>
    </r>
    <r>
      <rPr>
        <sz val="16"/>
        <rFont val="宋体"/>
        <charset val="134"/>
        <scheme val="minor"/>
      </rPr>
      <t xml:space="preserve">
中、英双语授课
ICC国际认证教练
领导力平衡罗盘创始人
哈理逊评估（HA）认证讲师
敏捷转型项目开发与实战专家
国家二级心理咨询师/PEPC心理咨询师
曾任：雪松控股|（世界500强） 培训总监兼雪松大学执行校长
曾任：波士顿科学 | （全球知名的医疗器械公司）首席培训官
曾任：沙特石油欧洲总部 |（世界最大的石油公司） 文化联络官</t>
    </r>
  </si>
  <si>
    <t>敏捷领导力——自驱领导力</t>
  </si>
  <si>
    <t>敏捷领导力——创新赋能领导力</t>
  </si>
  <si>
    <t>敏捷管理——推动卓越绩效</t>
  </si>
  <si>
    <t>敏捷自组织的成功之道</t>
  </si>
  <si>
    <t>敏捷转型——高效敏捷组织打造</t>
  </si>
  <si>
    <t>识人用人之术——平衡罗盘实战应用</t>
  </si>
  <si>
    <r>
      <rPr>
        <b/>
        <sz val="16"/>
        <rFont val="宋体"/>
        <charset val="134"/>
        <scheme val="minor"/>
      </rPr>
      <t xml:space="preserve">卓越管理实战教练
</t>
    </r>
    <r>
      <rPr>
        <sz val="16"/>
        <rFont val="宋体"/>
        <charset val="134"/>
        <scheme val="minor"/>
      </rPr>
      <t>国央企28年工作及管理经历
原中国石化集团炼化板块及销售板块新业务专家库成员
曾任：中国石化集团省级公司大客户中心丨中心主任
曾任：中国石化集团省级公司新业务中心丨中心主任
日产训认证《MTP企业管理提升》高级培训师、国际教练联合会（ICF）认证PCC级专业教练、国际（ICF）认证英国高管教练学院《STC系统性团队》教练、埃里克森国际教练学院认证分享大使/领导力教练/教练督导、《可复制的领导力》樊登版权课授权讲师、训练营认证辅导导师</t>
    </r>
  </si>
  <si>
    <t>MTP管理技能发展训练（日产训版权课）</t>
  </si>
  <si>
    <t>LAC——教练型赋能领导力（ICF版权课）</t>
  </si>
  <si>
    <t>可复制的领导力（樊登版权课）</t>
  </si>
  <si>
    <t>ChatGPT时代下的360°管理沟通技巧</t>
  </si>
  <si>
    <t>管理者角色定位与认知</t>
  </si>
  <si>
    <r>
      <rPr>
        <b/>
        <sz val="16"/>
        <rFont val="宋体"/>
        <charset val="134"/>
        <scheme val="minor"/>
      </rPr>
      <t>企业管理技能提升专家</t>
    </r>
    <r>
      <rPr>
        <sz val="16"/>
        <rFont val="宋体"/>
        <charset val="134"/>
        <scheme val="minor"/>
      </rPr>
      <t xml:space="preserve">
25年大型企业管理实战经验
高级企业培训师
国际心理咨询师（ACI）（中级）
清华EMBA特约讲师
MTP认证讲师
曾任：天津东方化工厂丨质检部经理
曾任：顶新国际集团丨品保部副经理
曾任：世界500强企业集团丨（亚太区）供应链项目经理
</t>
    </r>
  </si>
  <si>
    <t>职业化思维与正行为</t>
  </si>
  <si>
    <t>从专业人才到管理高手</t>
  </si>
  <si>
    <t>以终为始-目标与计划管理</t>
  </si>
  <si>
    <t>MTP-中层管理技能发展</t>
  </si>
  <si>
    <t>组织协作的全维提升</t>
  </si>
  <si>
    <t>领导者的七维修炼</t>
  </si>
  <si>
    <r>
      <rPr>
        <b/>
        <sz val="16"/>
        <rFont val="宋体"/>
        <charset val="134"/>
        <scheme val="minor"/>
      </rPr>
      <t>企业管理效能提升教练</t>
    </r>
    <r>
      <rPr>
        <sz val="16"/>
        <rFont val="宋体"/>
        <charset val="134"/>
        <scheme val="minor"/>
      </rPr>
      <t xml:space="preserve">
15年企业团队管理实战经验|10年人才发展项目实操经验
IBM任职资格与岗位价值评估项目实施顾问
广东省农村乡土专家（领导力与组织发展序列）
DDI领导力认证讲师 | LinkedIn认证面试官
曾任：LinkedIn 领英（微软旗下）|深圳创新中心副总经理
曾任：丰农控股（互联网农业科技集团）|董事长助理、商学院负责人
曾任：金蝶软件（国内ERP领军企业，香港上市）|人力资源经理
曾任：唯品会（纳斯达克上市企业）|人力资源经理</t>
    </r>
  </si>
  <si>
    <t>带人带心——下属激励技巧</t>
  </si>
  <si>
    <t>共赢致胜——跨部门沟通与高效协作</t>
  </si>
  <si>
    <t>管理者的角色认知与定位工作坊</t>
  </si>
  <si>
    <t>会沟通，才会管理—高效管理者的沟通与表达术</t>
  </si>
  <si>
    <t>交出成果——优秀管理者的目标与计划管理</t>
  </si>
  <si>
    <t>聚力登峰——高绩效团队建设</t>
  </si>
  <si>
    <r>
      <rPr>
        <b/>
        <sz val="16"/>
        <rFont val="宋体"/>
        <charset val="134"/>
        <scheme val="minor"/>
      </rPr>
      <t xml:space="preserve">职场效能实战专家
</t>
    </r>
    <r>
      <rPr>
        <sz val="16"/>
        <rFont val="宋体"/>
        <charset val="134"/>
        <scheme val="minor"/>
      </rPr>
      <t>20年企业管理咨询经验
北大文学学士|香港理工大学管理学硕士
曾任：香港华兴集团|市场部经理
曾任：上海新纪元教育集团|行政副总裁
曾任：杭州宋都集团（中国房地产百强，上市）|总裁办副主任
持续3年被恒生电子、上药控股、上海城投等聘请为管理系列课程讲师
200+家企业单位培训经验，为多家企业单位特邀管理讲师</t>
    </r>
  </si>
  <si>
    <t>心灵捕手——情绪压力管理</t>
  </si>
  <si>
    <t>点石成金——时间与目标管理</t>
  </si>
  <si>
    <t>成就团队——高绩效团队打造</t>
  </si>
  <si>
    <t>精进领导力——从专才走向管理</t>
  </si>
  <si>
    <t>职场如战场——高效执行力提升</t>
  </si>
  <si>
    <t>职场沟通力——职场高情商沟通技巧</t>
  </si>
  <si>
    <r>
      <rPr>
        <b/>
        <sz val="16"/>
        <rFont val="宋体"/>
        <charset val="134"/>
        <scheme val="minor"/>
      </rPr>
      <t>企业人才管理实战专家</t>
    </r>
    <r>
      <rPr>
        <sz val="16"/>
        <rFont val="宋体"/>
        <charset val="134"/>
        <scheme val="minor"/>
      </rPr>
      <t xml:space="preserve">
20年企业管理培训实战经验
12年世界500强企业经验
国家一级人力资源管理师
高级培训管理师
曾任：卓越集团（中国房地产百强）| 人力资源中心副总经理
曾任：碧桂园集团（世界500强）| 培训总监
曾任：远光软件（A股上市）| 人才发展经理
曾任：伟创力（世界500强）| 人力资源经理</t>
    </r>
  </si>
  <si>
    <t>管理修炼 - 管理者角色定位和能力提升</t>
  </si>
  <si>
    <t>管理技巧 - 中层管理能力进阶</t>
  </si>
  <si>
    <t>组织领袖 - 组织领导力精进</t>
  </si>
  <si>
    <t>管人技术 - 非人力资源经理人的人力资源管理</t>
  </si>
  <si>
    <t>洞察人性 - 激发自驱的心理学应用</t>
  </si>
  <si>
    <t>激活团队 - 高绩效团队的激励方略</t>
  </si>
  <si>
    <r>
      <rPr>
        <b/>
        <sz val="16"/>
        <rFont val="宋体"/>
        <charset val="134"/>
        <scheme val="minor"/>
      </rPr>
      <t>综合管理实战专家</t>
    </r>
    <r>
      <rPr>
        <sz val="16"/>
        <rFont val="宋体"/>
        <charset val="134"/>
        <scheme val="minor"/>
      </rPr>
      <t xml:space="preserve">
管理者赋能教练
南京大学（“双一流”）MBA
30+年的企业管理实战+培训经验
国际教练联盟(ICF)认证PCC级教练
江南大学太湖学院客座教授
曾任：华为（世界500强）|专家级经理
曾任：苹果（世界500强）|零售店资深经理
曾任：麦德龙（世界500强）|宁波商场总经理
曾任：特易购（全球三大零售企业之一）|无锡商场总经理
→ 曾为华为从0到1建立全球标准化培训制度，支持华为全球CBG零售门店销售队伍成长
→ 曾为阿里巴巴、上海地铁、长春高新、蓝色光标等50+家企业提供管理、领导力等项目
→ 累计进行1000+场培训，参训学员30000+位，并连续在江南大学（211）兼职任教14年
【埃里克森国际教练中心授证培训师】NLP国际执行师、教练式培训师、教练型领导力授权讲师、教练型销售授权讲师、教练型内训师授权讲师</t>
    </r>
  </si>
  <si>
    <t>目标分解与计划落地</t>
  </si>
  <si>
    <t>跨部门沟通与高效协同</t>
  </si>
  <si>
    <t>管理者的自我认知与角色定位</t>
  </si>
  <si>
    <t>教练型领导力——管理者领导力修炼</t>
  </si>
  <si>
    <t>赋能型员工辅导——下属辅导与激励</t>
  </si>
  <si>
    <t>打造高绩效团队的五项修炼——提升团队执行力</t>
  </si>
  <si>
    <r>
      <rPr>
        <b/>
        <sz val="16"/>
        <rFont val="宋体"/>
        <charset val="134"/>
        <scheme val="minor"/>
      </rPr>
      <t>管理效能提升教练</t>
    </r>
    <r>
      <rPr>
        <sz val="16"/>
        <rFont val="宋体"/>
        <charset val="134"/>
        <scheme val="minor"/>
      </rPr>
      <t xml:space="preserve">
18年大型公司管理咨询实战经验
中南林业科技大学客座教授
长沙市党员教育示范基地（市委组织部挂牌）讲师
国家电网湖南电力版权系列项目（省纪检中心牵头）特聘顾问
曾任：国家电网（湖南公司）|中心培训部讲师
曾任：永清环保集团（A股上市）|企业大学负责人
曾任：爱尔眼科（A股上市）|管理学院创始人
☀ 8年电力行业实战经验，为国家电网邵阳、永州、益阳、北京、常德、株洲等多地分公司进行50+次咨询与服务项目
☀ 累计服务企业500+家，定制咨询策划方案近200份，授课1000+场，服务人数16万+人，其中包括比亚迪（长沙）、广汽丰田、尔康制药、宏旺控股、元拓建材、华润置地、国家能源集团（湖南）、湖南钢铁集团、中国航天凯天环保等</t>
    </r>
  </si>
  <si>
    <t>高绩效团队打造</t>
  </si>
  <si>
    <t>执行力就是竞争力：高效执行</t>
  </si>
  <si>
    <t>职场沟通必修课：高效沟通技巧</t>
  </si>
  <si>
    <t>电力班组长规范化管理——班组长“四会”能力再塑</t>
  </si>
  <si>
    <t>班组长综合技能提升——以经营思维做好现场管理（实操版）</t>
  </si>
  <si>
    <t>廉洁从业：做一个忠诚干净担当的电力人</t>
  </si>
  <si>
    <r>
      <rPr>
        <b/>
        <sz val="16"/>
        <rFont val="宋体"/>
        <charset val="134"/>
        <scheme val="minor"/>
      </rPr>
      <t>企业管理效能提升教练</t>
    </r>
    <r>
      <rPr>
        <sz val="16"/>
        <rFont val="宋体"/>
        <charset val="134"/>
        <scheme val="minor"/>
      </rPr>
      <t xml:space="preserve">
澳大利亚联邦大学MBA
高级行动学习催化师、高级心理咨询师
IAA&amp;NAHA高级NLP执行师
NLP“核心转换”认证的执行师
华为公司CBG事业群合作顾问讲师
曾任：戈尔科技（外商独资）| 亚太区人才发展总监
曾任：腾讯科技 | 腾讯学院外包运营项目负责人
曾任：前程无忧（纳斯达克上市） | 培训业务负责人
</t>
    </r>
  </si>
  <si>
    <t>打破部门壁垒—跨部门沟通与协作</t>
  </si>
  <si>
    <t>目标管理与计划制定（沙盘版）</t>
  </si>
  <si>
    <t>七步打造高绩效团队（工作坊）</t>
  </si>
  <si>
    <t>中层管理者能力提升</t>
  </si>
  <si>
    <t>非职权影响力塑造</t>
  </si>
  <si>
    <r>
      <rPr>
        <b/>
        <sz val="16"/>
        <rFont val="宋体"/>
        <charset val="134"/>
        <scheme val="minor"/>
      </rPr>
      <t xml:space="preserve">企业管理实战专家
</t>
    </r>
    <r>
      <rPr>
        <sz val="16"/>
        <rFont val="宋体"/>
        <charset val="134"/>
        <scheme val="minor"/>
      </rPr>
      <t>15年大型企业管理实战经验
武汉大学MBA
MBTI国际认证实测师
ICF国际教练联盟专业教练
彼得•德鲁克管理学院资深认证讲师
混沌大学2021年首届“一思维”创新大赛全国十强小组
清华出版《成为π型创新人：三项创新力打造职场竞争力》（当当畅销书、商报严选经管类月度十强）
曾任：华孚控股（中国制造业500强） | 营销人力资源部高级经理
曾任：铭基食品（世界500强麦当劳旗下） | 人才发展部经理/HRD
曾任：茂业国际控股有限公司（控股3家A股上市集团公司） | 企业发展部副总经理
曾任：知名三板上市培训咨询公司 | 产品研发总监/高级顾问/核心版权课程主讲老师</t>
    </r>
  </si>
  <si>
    <t>卓越领航：德鲁克中高层五项修炼</t>
  </si>
  <si>
    <t>智启未来：德鲁克中基层六项核心技能</t>
  </si>
  <si>
    <t>激励有方：有效激励员工的5把金钥匙</t>
  </si>
  <si>
    <t>商业创新：商业模式画布实践课</t>
  </si>
  <si>
    <t>创新引擎：基于增长的5步创新力提升</t>
  </si>
  <si>
    <t>绩效破局：绩效问题分析与创新解决工作坊</t>
  </si>
  <si>
    <r>
      <rPr>
        <b/>
        <sz val="16"/>
        <rFont val="宋体"/>
        <charset val="134"/>
        <scheme val="minor"/>
      </rPr>
      <t xml:space="preserve">华为战略管理专家
</t>
    </r>
    <r>
      <rPr>
        <sz val="16"/>
        <rFont val="宋体"/>
        <charset val="134"/>
        <scheme val="minor"/>
      </rPr>
      <t>西安交通大学硕士（电子与通信工程）
25年IT行业研发管理和战略管理工作经验
12年华为战略管理实战经验
曾任：华为丨固网/数通产品线营销工程部战略运营专家
曾任：隆平高科（上市）丨总裁助理
曾任：大唐移动通信设备有限公司（上市）丨软件三部经理、高级工程师
曾任：中国兵器203研究所丨工程师</t>
    </r>
  </si>
  <si>
    <t>华为持续领先的战略管理</t>
  </si>
  <si>
    <t>华为持续爆款的IPD产品研发管理</t>
  </si>
  <si>
    <t>向华为学绩效管理</t>
  </si>
  <si>
    <t>华为企业文化与管理之道</t>
  </si>
  <si>
    <t>华为执行力——战略落地的保障</t>
  </si>
  <si>
    <t>如何成为一名优秀产品经理</t>
  </si>
  <si>
    <t>组织和人才发展实战专家
领越领导力认证讲师
行动教练认证讲师
中级职业生涯咨询师
广东省人力资源研究会学术委员/常务理事
曾任：广汽资本有限公司（国企） | 人力资源总监
曾任：保利商业地产有限公司（央企） | 人力资源总监
曾任：深圳世捷管理咨询公司（第一家华为系咨询公司） | 副总经理
曾任：华润万家有限公司（央企） | 人力资源主管</t>
  </si>
  <si>
    <t>智慧之问-教练型领导力</t>
  </si>
  <si>
    <t>沟通无界-管理者高效沟通技巧</t>
  </si>
  <si>
    <t>掌舵之道-管理者的综合技能提升</t>
  </si>
  <si>
    <t>管人有方-非人力资源经理的人力资源管理</t>
  </si>
  <si>
    <t>协力同心-卓越高绩效团队打造</t>
  </si>
  <si>
    <t>赢在执行-八步铸就团队卓越执行力</t>
  </si>
  <si>
    <r>
      <rPr>
        <b/>
        <sz val="16"/>
        <rFont val="宋体"/>
        <charset val="134"/>
        <scheme val="minor"/>
      </rPr>
      <t>领导力与人才发展专家</t>
    </r>
    <r>
      <rPr>
        <sz val="16"/>
        <rFont val="宋体"/>
        <charset val="134"/>
        <scheme val="minor"/>
      </rPr>
      <t xml:space="preserve">
20年全球500强领导力与人才发展实战经验
英国林肯大学MBA
AMA美国管理协会-领导力项目认证讲师
DDI智睿-领导力项目认证讲师
情境领导®-课程等多项课程认证讲师
曾任：益海嘉里金龙鱼（上市品牌价值百强） | 集团培训负责人
曾任：信达生物医药（中国500强）| 企业大学领导力学院负责人
曾任：爱德士缅因生物制品（世界500强）| 亚洲区培训与学习发展负责人
曾任：思源电气（中国500强）| 培训负责人</t>
    </r>
  </si>
  <si>
    <t>打开沟通的大门：高效沟通与跨部门协作</t>
  </si>
  <si>
    <t>卓越团队五要素——克服团队协作的五障碍</t>
  </si>
  <si>
    <t>绩效辅导与反馈：驱动团队绩效的重要工具</t>
  </si>
  <si>
    <t>行动学习：隐性知识显性化的最佳实践</t>
  </si>
  <si>
    <t>中层管理者8项情境管理技能训练</t>
  </si>
  <si>
    <r>
      <rPr>
        <b/>
        <sz val="16"/>
        <rFont val="宋体"/>
        <charset val="134"/>
      </rPr>
      <t xml:space="preserve">企业人才培养管理实战专家
</t>
    </r>
    <r>
      <rPr>
        <sz val="16"/>
        <rFont val="宋体"/>
        <charset val="134"/>
      </rPr>
      <t>18年企业人才培养管理实战经验
DDI认证讲师
国家一/二级企业用工协调师资质证书
全国人力资源创新大赛首席人力资源官奖
现任：广东省标准化技术委员会丨副秘书长
曾任：上市集团(金逸影视传媒)丨人力资源总监
曾任：统一集团（中国区）丨培训经理</t>
    </r>
  </si>
  <si>
    <t>卓有成效的沟通技巧提升</t>
  </si>
  <si>
    <t>卓越管理者的领导力提升</t>
  </si>
  <si>
    <t>告别瞎忙——高效时间管理</t>
  </si>
  <si>
    <t>企业用工风险防范与管控</t>
  </si>
  <si>
    <t>人才招聘面试与甄选技术</t>
  </si>
  <si>
    <r>
      <rPr>
        <b/>
        <sz val="16"/>
        <rFont val="宋体"/>
        <charset val="134"/>
        <scheme val="minor"/>
      </rPr>
      <t>管理教练实战专家</t>
    </r>
    <r>
      <rPr>
        <sz val="16"/>
        <rFont val="宋体"/>
        <charset val="134"/>
        <scheme val="minor"/>
      </rPr>
      <t xml:space="preserve">
4D领导力认证讲师
五维教练领导力认证
ICF认证共创式教练CPCC
POA行动力认证
新加坡国立大学MBA
国家注册二级心理咨询师
Facet5（迈恩图）专业管理测评认证测评师
MOKA培训促动师认证/MOKA战略规划促动师
曾任：新加坡嘉华国际交流中心总经理
曾任：XpressHoldingLtd（速印控股有限公司）中国区负责人</t>
    </r>
  </si>
  <si>
    <t>简快领导力</t>
  </si>
  <si>
    <t>高效管理沟通</t>
  </si>
  <si>
    <t>情景式教练管理技术</t>
  </si>
  <si>
    <t>修炼逆商，成就人生</t>
  </si>
  <si>
    <t>管理者角色认知与核心管理技能</t>
  </si>
  <si>
    <r>
      <rPr>
        <b/>
        <sz val="16"/>
        <rFont val="宋体"/>
        <charset val="134"/>
        <scheme val="minor"/>
      </rPr>
      <t>企业大学全域师资培养实战专家</t>
    </r>
    <r>
      <rPr>
        <sz val="16"/>
        <color indexed="8"/>
        <rFont val="宋体"/>
        <charset val="134"/>
        <scheme val="minor"/>
      </rPr>
      <t xml:space="preserve">
18年企业大学建设与学习发展实战经验
AACTP国际注册培训管理师
CSTD认证学习设计师
PMP国际项目管理认证专家
MBA工商管理硕士
曾任：润建通信学院丨执行院长
曾任：美国力高食品丨培训经理
曾任：联想软件集成丨项目经理
</t>
    </r>
  </si>
  <si>
    <t>DONE问题分析解决全阶系统能力训练</t>
  </si>
  <si>
    <t>EASY业务实战型内训师全阶核心能力训练</t>
  </si>
  <si>
    <t>TMT-HB带教案例手册设计与编制</t>
  </si>
  <si>
    <t>闭环执行力蜕变之旅</t>
  </si>
  <si>
    <t>经验数字化转型之路</t>
  </si>
  <si>
    <t>敏捷领导力八度空间</t>
  </si>
  <si>
    <r>
      <rPr>
        <b/>
        <sz val="16"/>
        <rFont val="宋体"/>
        <charset val="134"/>
        <scheme val="minor"/>
      </rPr>
      <t xml:space="preserve">中高层管理人才系统训练专家
</t>
    </r>
    <r>
      <rPr>
        <sz val="16"/>
        <rFont val="宋体"/>
        <charset val="134"/>
        <scheme val="minor"/>
      </rPr>
      <t>高管、咨询顾问、职业培训师3合1实战经验
MTP日产训认证培训师/国际注册咨询师CMC
一级人力资源管理师/一级职业经理人
福建省政府双创导师团导师
曾任：鸿航科技 | 董办主任/副总经理
曾任：鹏鑫铜业 | 董事长助理/人资总监
曾任：九牧集团 | 人力行政经理/总办主任
现任：经典世家牛排丨独立董事/战略顾问
现任：闽运兴物流丨战略顾问</t>
    </r>
  </si>
  <si>
    <t>目标管理与计划落实</t>
  </si>
  <si>
    <t>六维领导力——领导力提升的六项修炼</t>
  </si>
  <si>
    <t>高品质沟通——向上、向下、跨部门沟通</t>
  </si>
  <si>
    <t>绝对执行——管理者高效执行力的五大途径</t>
  </si>
  <si>
    <t>MTP中高层管理能力提升训练系列</t>
  </si>
  <si>
    <r>
      <rPr>
        <b/>
        <sz val="16"/>
        <rFont val="宋体"/>
        <charset val="134"/>
        <scheme val="minor"/>
      </rPr>
      <t>中层管理实战专家</t>
    </r>
    <r>
      <rPr>
        <sz val="16"/>
        <rFont val="宋体"/>
        <charset val="134"/>
        <scheme val="minor"/>
      </rPr>
      <t xml:space="preserve">
22年企业组织管理、培训实战经验
中国科技大学EDP
美国NLP认证专业执行师
中国NLP认证团队教练导师
日产训（中国）MTP-TTT（6单元版）认证讲师
中国银行、中国移动等大型企业特聘讲师
曾任：皮阿诺家居（中国品牌500强）|企业商学院院长
曾任：欧派家居集团（中国品牌500强）|商学院营销负责人
曾任：广州王老吉药业（全国医药50强）|IT经理、共青团委书记</t>
    </r>
  </si>
  <si>
    <t>高效执行——打造超强战斗力的强悍团队</t>
  </si>
  <si>
    <t>管理教练——新时代管理者的进阶必修课</t>
  </si>
  <si>
    <t>目标管理——高产出目标管理与计划落实系统</t>
  </si>
  <si>
    <t>下属辅导——个性化培养金牌员工的方法</t>
  </si>
  <si>
    <t>职场沟通——成就非凡的职场软实力</t>
  </si>
  <si>
    <t>卓越管理——卓有成效管理者的10项修炼</t>
  </si>
  <si>
    <r>
      <rPr>
        <b/>
        <sz val="16"/>
        <rFont val="宋体"/>
        <charset val="134"/>
        <scheme val="minor"/>
      </rPr>
      <t>管理技能提升实训专家</t>
    </r>
    <r>
      <rPr>
        <sz val="16"/>
        <rFont val="宋体"/>
        <charset val="134"/>
        <scheme val="minor"/>
      </rPr>
      <t xml:space="preserve">
16年世界500强企业管理实战经验
北大国际MBA（BiMBA）商学院工商管理硕士
北大国际MBA商学院校友职业发展指导老师
曾任：德利多富中国有限公司丨高级销售经理
曾任：中国惠普丨关键业务服务器渠道部总监
曾任：IBM丨互联网服务器部业务经理
曾任：华为丨A8010产品线全国销售经理</t>
    </r>
    <r>
      <rPr>
        <b/>
        <sz val="16"/>
        <rFont val="宋体"/>
        <charset val="134"/>
        <scheme val="minor"/>
      </rPr>
      <t xml:space="preserve">
</t>
    </r>
  </si>
  <si>
    <t>团队沟通与高效执行</t>
  </si>
  <si>
    <t>高绩效团队是如何炼成的</t>
  </si>
  <si>
    <t>管理能力提升的三项修炼</t>
  </si>
  <si>
    <t>赢在执行——全面提升团队执行力</t>
  </si>
  <si>
    <t>提升思考能力——系统思维与科学决策</t>
  </si>
  <si>
    <t>保持高能状态——经理人的情绪压力管理</t>
  </si>
  <si>
    <r>
      <rPr>
        <b/>
        <sz val="16"/>
        <rFont val="宋体"/>
        <charset val="134"/>
        <scheme val="minor"/>
      </rPr>
      <t>团队效能提升教练</t>
    </r>
    <r>
      <rPr>
        <sz val="16"/>
        <rFont val="宋体"/>
        <charset val="134"/>
        <scheme val="minor"/>
      </rPr>
      <t xml:space="preserve">
10+年培训管理及人才发展实战经验
英国AOEC高管学院认证系统性团队教练
加瓦铁三角系统性团队教练
新加坡SPOT团队引导师
英特尔、京东方、国家电网等500强企业特聘教练/讲师
曾任：仲量联行（美国500强）|人力资源经理
曾任：美国温德姆、法国雅高（世界500强）旗下酒店|培训经理</t>
    </r>
  </si>
  <si>
    <t>打破部门墙——跨部门沟通与协作工作坊</t>
  </si>
  <si>
    <t>打造卓越服务团队，创造极致客户体验</t>
  </si>
  <si>
    <t>赋能型变革领导力工作坊</t>
  </si>
  <si>
    <t>高绩效团队建设与打造工作坊</t>
  </si>
  <si>
    <t>行动学习工作坊——组织问题分析与解决</t>
  </si>
  <si>
    <t>企业文化共识与落地工作坊</t>
  </si>
  <si>
    <r>
      <rPr>
        <b/>
        <sz val="16"/>
        <rFont val="宋体"/>
        <charset val="134"/>
        <scheme val="minor"/>
      </rPr>
      <t>综合管理实战专家</t>
    </r>
    <r>
      <rPr>
        <sz val="16"/>
        <rFont val="宋体"/>
        <charset val="134"/>
        <scheme val="minor"/>
      </rPr>
      <t xml:space="preserve">
8年世界500强管理实战经历
重庆邮电大学硕士
美国项目管理PMP认证
国家二级人力资源管理师
国家一级劳动关系协调师
古贺·报联商授权认证讲师
曾任：惠普企业（美资500强）|项目经理、部门经理、企业大学金牌讲师
曾任：春秋航空（上市公司）|项目总监
曾任：宏立城集团（中国房产500强）|人才发展高级经理</t>
    </r>
  </si>
  <si>
    <t>走向卓越——卓越管理者的能力提升策略</t>
  </si>
  <si>
    <t>赢在执行——提升团队执行力的15个技巧</t>
  </si>
  <si>
    <t>接纳不同，重塑关系——新生代员工管理与引导技巧</t>
  </si>
  <si>
    <t>打破部门壁垒——跨部门沟通的10项关键技巧提升训练</t>
  </si>
  <si>
    <t>从目标到结果——高成效目标管理与计划落实的关键策略</t>
  </si>
  <si>
    <t>MTP核心管理能力提升训练</t>
  </si>
  <si>
    <r>
      <rPr>
        <b/>
        <sz val="16"/>
        <rFont val="宋体"/>
        <charset val="134"/>
        <scheme val="minor"/>
      </rPr>
      <t>管理效能提升专家</t>
    </r>
    <r>
      <rPr>
        <sz val="16"/>
        <rFont val="宋体"/>
        <charset val="134"/>
        <scheme val="minor"/>
      </rPr>
      <t xml:space="preserve">
10+年企业管理实战经验
CTT自我效能提升认证讲师
ICF-Global（国际教练联合会）全球成员
曾任：浙旅集团（全国旅游集团前20强）|事业部副总
曾任：布丁酒店（全球酒店集团50强）|华东区总经理
▲ 受复旦大学、上海交大、浙江大学、南京大学等高校邀请，参与政府干部综合管理提升培训，约150+期
▲ 长期为国家电网、淮北矿业、好未来教育集团、金风科技等知名企业邀请进行授课，多年来累计授课200+期，学员约5000人
</t>
    </r>
  </si>
  <si>
    <t>由“一”到“丛”的职业素养</t>
  </si>
  <si>
    <t>由“心”到“型”的高效执行力</t>
  </si>
  <si>
    <t>情压管理与阳光心态</t>
  </si>
  <si>
    <t>凝心聚力的高绩效沟通</t>
  </si>
  <si>
    <t>高绩效团队管理者角色与认知</t>
  </si>
  <si>
    <r>
      <rPr>
        <b/>
        <sz val="16"/>
        <rFont val="宋体"/>
        <charset val="134"/>
        <scheme val="minor"/>
      </rPr>
      <t>高效能管理实战专家</t>
    </r>
    <r>
      <rPr>
        <sz val="16"/>
        <rFont val="宋体"/>
        <charset val="134"/>
        <scheme val="minor"/>
      </rPr>
      <t xml:space="preserve">
中英文授课
22年跨国企业管理实战经验
美国AACTP国际认证培训师
国家认证生涯规划师/生涯测评师
曾任：爱渠西来艾颂公司|全球研发中心研发经理、项目经理
曾任：朗讯科技公司(世界500强)全球研发中心(青岛)丨研发经理
</t>
    </r>
  </si>
  <si>
    <t>高效能时间管理</t>
  </si>
  <si>
    <t>目标和计划管理</t>
  </si>
  <si>
    <t>新晋管理者的综合管理技能提升</t>
  </si>
  <si>
    <t>职业生涯发展与规划</t>
  </si>
  <si>
    <r>
      <rPr>
        <b/>
        <sz val="16"/>
        <rFont val="宋体"/>
        <charset val="134"/>
        <scheme val="minor"/>
      </rPr>
      <t>综合管理效能提升教练</t>
    </r>
    <r>
      <rPr>
        <sz val="16"/>
        <rFont val="宋体"/>
        <charset val="134"/>
        <scheme val="minor"/>
      </rPr>
      <t xml:space="preserve">
30+家国企央企特邀管理讲师
高级管理咨询师
山东省多家政府单位以及某市国资委特聘管理讲师
日产训（中国）MTP-TTT（6单元版）认证讲师
曾任：某市交通发展集团旗下公司|总经理
曾任：山东益寿食品公司（新四板）|人力资源部、运营部部长
曾任：天瑞健康管理公司（中国保健协会理事单位）|营销学院院长</t>
    </r>
  </si>
  <si>
    <t>决胜中层——中层管理技能提升</t>
  </si>
  <si>
    <t>千斤重担众人挑——企业目标管理</t>
  </si>
  <si>
    <t>打破部门墙——跨部门沟通与冲突管理</t>
  </si>
  <si>
    <t>协同高效发展——高绩效团队建设与管理</t>
  </si>
  <si>
    <t>司其职，办好事——管理者角色定位与认知</t>
  </si>
  <si>
    <t>加速企业竞争力——高绩效团队执行力打造</t>
  </si>
  <si>
    <r>
      <rPr>
        <b/>
        <sz val="16"/>
        <rFont val="宋体"/>
        <charset val="134"/>
        <scheme val="minor"/>
      </rPr>
      <t>管理效能实战专家</t>
    </r>
    <r>
      <rPr>
        <sz val="16"/>
        <rFont val="宋体"/>
        <charset val="134"/>
        <scheme val="minor"/>
      </rPr>
      <t xml:space="preserve">
16年知名企业管理实战经验
联想集团企业大学资深培训导师（黑带）
京东集团-京东零售首席培训导师
国家注册高级培训师
CTT效能教练®学院认证高绩效教练、芬兰CSA引导师
国家二级人力资源管理师、IPA国际情境模拟沙盘讲师
曾任：联想集团（世界500强） | 新媒体运营经理/高级培训经理
曾任：橡果国际（美国纽交所上市公司） | 产品资深讲师
</t>
    </r>
  </si>
  <si>
    <t>使命必达——高效能时间管理与目标达成</t>
  </si>
  <si>
    <t>卓有成效的管理者——管理能力五项修炼</t>
  </si>
  <si>
    <t>破题之道——问题分析与解决</t>
  </si>
  <si>
    <t>统合综效——跨部门沟通与协作</t>
  </si>
  <si>
    <t>精彩汇报——结构性汇报呈现</t>
  </si>
  <si>
    <t>赢在复盘——从实战复盘到经验萃取</t>
  </si>
  <si>
    <r>
      <rPr>
        <b/>
        <sz val="16"/>
        <rFont val="宋体"/>
        <charset val="134"/>
        <scheme val="minor"/>
      </rPr>
      <t>企业管理实战专家</t>
    </r>
    <r>
      <rPr>
        <sz val="16"/>
        <rFont val="宋体"/>
        <charset val="134"/>
        <scheme val="minor"/>
      </rPr>
      <t xml:space="preserve">
16年管理培训实战经验
盖洛普全球认证教练
MCC领导力认知与发展认证讲师
主导建设中安信业/广核集团/TCL集团等名企的创新管理机制
曾任：瑞宝麟科技有限公司 | 副总裁
曾任：中国广核集团（央企） | 事业部培训负责人
曾任：TCL科技（世界500强集团） | 培训总监
曾任：隆基绿能（中国500强集团） | 培训负责人</t>
    </r>
  </si>
  <si>
    <t>知行合一——打造团队执行力</t>
  </si>
  <si>
    <t>持续领先——高绩效团队管理</t>
  </si>
  <si>
    <t>坚若磐石——员工激励与辅导</t>
  </si>
  <si>
    <t>使命必达——目标制定与达成</t>
  </si>
  <si>
    <t>行稳致远——管理者综合能力提升</t>
  </si>
  <si>
    <t>传情达理——管理者沟通能力提升</t>
  </si>
  <si>
    <r>
      <rPr>
        <sz val="16"/>
        <rFont val="宋体"/>
        <charset val="134"/>
        <scheme val="minor"/>
      </rPr>
      <t xml:space="preserve">20年企业管理实战经验
</t>
    </r>
    <r>
      <rPr>
        <sz val="16"/>
        <rFont val="宋体"/>
        <charset val="134"/>
      </rPr>
      <t>北京创业酵母、哈啰出行等多家企业的创始人之一
曾任：阿里巴巴 | B2B铁军+销售主管
曾任：嘉兴智淘网络科技有限公司 | CEO
曾任：北京蓝马车网络技术有限公司 | CEO
曾任：北京创业酵母 | 杭州负责人
曾任：哈啰出行 | 组织与人才发展总监</t>
    </r>
  </si>
  <si>
    <t>销售团队管理·三板斧</t>
  </si>
  <si>
    <t>文化变革：组织转型的力量</t>
  </si>
  <si>
    <t>领导力：情景管理智慧</t>
  </si>
  <si>
    <t>优势领导力：打造变革型团队</t>
  </si>
  <si>
    <t>中层管理者：六个核心管理技能</t>
  </si>
  <si>
    <t>跨部门协作：超越沟通的5个机制</t>
  </si>
  <si>
    <r>
      <rPr>
        <b/>
        <sz val="16"/>
        <rFont val="宋体"/>
        <charset val="134"/>
        <scheme val="minor"/>
      </rPr>
      <t xml:space="preserve">管理与领导力实战专家
</t>
    </r>
    <r>
      <rPr>
        <sz val="16"/>
        <rFont val="宋体"/>
        <charset val="134"/>
        <scheme val="minor"/>
      </rPr>
      <t>17年世界500强企业管理实战经验
企业人力资源管理师
高级企业培训师
AACTP注册职业培训师
华为、航天科工、字节跳动特聘讲师
曾任：东软集团（软件上市第一股） 丨 营销总监
曾任：甲骨文股份有限公司（世界500强） 丨 运营总监
曾任：管理人才发展研究院 丨 院长、首席讲师
全脑沟通©版权课程认证讲师
金字塔原理©版权课程认证讲师</t>
    </r>
  </si>
  <si>
    <t>高潜人才职业化养成</t>
  </si>
  <si>
    <t>中高层卓越领导者提升</t>
  </si>
  <si>
    <t>团队目标管理与执行力提升</t>
  </si>
  <si>
    <t>高效能管理者综合能力提升</t>
  </si>
  <si>
    <t>从技术能手到管理高手的完美转身</t>
  </si>
  <si>
    <r>
      <rPr>
        <b/>
        <sz val="16"/>
        <rFont val="宋体"/>
        <charset val="134"/>
        <scheme val="minor"/>
      </rPr>
      <t xml:space="preserve">企业管理效能提升专家
</t>
    </r>
    <r>
      <rPr>
        <sz val="16"/>
        <rFont val="宋体"/>
        <charset val="134"/>
        <scheme val="minor"/>
      </rPr>
      <t xml:space="preserve">15年大型企业管理实战经验
南京大学MBA
现任：阿里巴巴丨OTD组织人才发展
曾任：苏宁金融丨业务总监
曾任：宜信普惠（上市）丨区域经理
</t>
    </r>
  </si>
  <si>
    <t>塑造职场效率——提升团队效力</t>
  </si>
  <si>
    <t>积沙成塔——做一场高质量复盘</t>
  </si>
  <si>
    <t>向阿里，学管理——阿里巴巴管理三板斧</t>
  </si>
  <si>
    <t>敏锐洞察，激励人心——成为教练型领导者</t>
  </si>
  <si>
    <t>高效驱动团队，实现团队目标——打造高绩效团队</t>
  </si>
  <si>
    <t>管理第一课——新管理者快速拿结果的必修课</t>
  </si>
  <si>
    <r>
      <rPr>
        <b/>
        <sz val="16"/>
        <rFont val="宋体"/>
        <charset val="134"/>
        <scheme val="minor"/>
      </rPr>
      <t xml:space="preserve">综合管理技能提升专家
</t>
    </r>
    <r>
      <rPr>
        <sz val="16"/>
        <rFont val="宋体"/>
        <charset val="134"/>
        <scheme val="minor"/>
      </rPr>
      <t>20年企业管理实战经验
浙江大学继续教育学院特聘教授
曾任：谷歌（中国）丨市场部经理
曾任：立邦中国（世界500强）|事业部总经理
曾任：生命力控股（安徽）公司|总经理</t>
    </r>
    <r>
      <rPr>
        <b/>
        <sz val="16"/>
        <rFont val="宋体"/>
        <charset val="134"/>
        <scheme val="minor"/>
      </rPr>
      <t xml:space="preserve">
</t>
    </r>
  </si>
  <si>
    <t>打破壁垒——跨部门沟通与协作</t>
  </si>
  <si>
    <t>卓越领导力——领导者的七项修炼</t>
  </si>
  <si>
    <t>转型增效——从技术人才走向管理</t>
  </si>
  <si>
    <t>目标落地——目标管理与计划执行</t>
  </si>
  <si>
    <t>团队智胜——高绩效团队建设与打造</t>
  </si>
  <si>
    <t>精准剖析——结构化问题分析与解决</t>
  </si>
  <si>
    <r>
      <rPr>
        <b/>
        <sz val="16"/>
        <rFont val="宋体"/>
        <charset val="134"/>
        <scheme val="minor"/>
      </rPr>
      <t>实战管理人才赋能专家</t>
    </r>
    <r>
      <rPr>
        <sz val="16"/>
        <rFont val="宋体"/>
        <charset val="134"/>
        <scheme val="minor"/>
      </rPr>
      <t xml:space="preserve">
8年人才培养实战经验
新生代管理培训师职业讲师认证
中国人资企业培训师认证/国标人才职技培训师认证
乐高式游戏化课程设计者
《讲话其实可以套公式》作者
曾任：北京万古 | 人力资源项目负责人
曾任：ofo | 项目负责人</t>
    </r>
  </si>
  <si>
    <t>结果导向——打造团队执行力</t>
  </si>
  <si>
    <t>高效达成——目标设定与管理</t>
  </si>
  <si>
    <t>职场第一课——新员工职业化素养</t>
  </si>
  <si>
    <t>引领代际——95后新生代员工管理</t>
  </si>
  <si>
    <t>赋能管理——打造团队凝聚力（乐高）</t>
  </si>
  <si>
    <t>打破部门墙——跨部门沟通与协作（乐高）</t>
  </si>
  <si>
    <r>
      <rPr>
        <b/>
        <sz val="16"/>
        <rFont val="宋体"/>
        <charset val="134"/>
        <scheme val="minor"/>
      </rPr>
      <t xml:space="preserve">职场效能提升教练
</t>
    </r>
    <r>
      <rPr>
        <sz val="16"/>
        <rFont val="宋体"/>
        <charset val="134"/>
        <scheme val="minor"/>
      </rPr>
      <t>12年大型企业职场效能提升实战经验
高级创新引导师
AMAC高级企业培训师
AACTP（美国）行动领导力国际授权认证讲师
国际版权课《跳出职场7个陷阱™》首批认证讲师
曾任：安利（中国）日用品有限公司丨（职业发展板块）培训负责人
曾任：汤臣倍健(药业)有限公司丨大区商学院培训负责人
持多项思维领域专业认证：结构化思维©、东尼博赞©思维导图、左圆右方创新思维©
近100家企业职场效能课程特邀授课讲师：国贸控股、中建三局、厦门建发、万科集团、平安银行、太平洋保险、泰康保险、比亚迪、西门子等企业，累计授课超300+场</t>
    </r>
  </si>
  <si>
    <t>公众演讲与表达</t>
  </si>
  <si>
    <t>目标管理与计划</t>
  </si>
  <si>
    <t>逻辑思维与高效表达</t>
  </si>
  <si>
    <t>七步可解——问题分析与解决</t>
  </si>
  <si>
    <t>非暴力沟通——职场高情商沟通</t>
  </si>
  <si>
    <t>结构化思维——想清楚，说明白</t>
  </si>
  <si>
    <r>
      <rPr>
        <b/>
        <sz val="16"/>
        <rFont val="宋体"/>
        <charset val="134"/>
        <scheme val="minor"/>
      </rPr>
      <t>实战型管理教练</t>
    </r>
    <r>
      <rPr>
        <sz val="16"/>
        <rFont val="宋体"/>
        <charset val="134"/>
        <scheme val="minor"/>
      </rPr>
      <t xml:space="preserve">
业务团队管理专家
18年+互联网上市公司管理经验
列日大学高商学院（QS 265位）硕士
AACTP讲师资格认证
曾任：阿里巴巴集团 | 业务总监（P7业务专家）
曾任：安歆集团 | 上海城市总经理
曾任：OYO酒店 | 大区运营总监
曾任：携程旅行网 | 区域总监
</t>
    </r>
  </si>
  <si>
    <t>阿里巴巴腿部管理三板斧</t>
  </si>
  <si>
    <t>关键跃迁——管理者角色认知与转变</t>
  </si>
  <si>
    <t>团队锻造——高绩效团队的建设与管理</t>
  </si>
  <si>
    <t>卓越领航——领导力“八项核心能力”修炼</t>
  </si>
  <si>
    <t>中基层管理者综合管理技能提升</t>
  </si>
  <si>
    <r>
      <rPr>
        <b/>
        <sz val="16"/>
        <rFont val="宋体"/>
        <charset val="134"/>
        <scheme val="minor"/>
      </rPr>
      <t xml:space="preserve">人才发展管理教练
</t>
    </r>
    <r>
      <rPr>
        <sz val="16"/>
        <rFont val="宋体"/>
        <charset val="134"/>
        <scheme val="minor"/>
      </rPr>
      <t>11年企业实战管理经验
AACTP国际职业培训师
日本产业训练协会MTP训练认证授权指导师
中国人力资源标准化人才管理中心高级企业培训师
中电联大赛广西决赛命题与考评专家
《The Leader’sEdge》（管理者之剑—问题分析与解决）授权认证讲师
曾任：比音勒芬股份有限公司（上市）|南区市场部营销总监</t>
    </r>
  </si>
  <si>
    <t>跨越障碍——高效沟通技能提升</t>
  </si>
  <si>
    <t>助力下属成长——部属培育与辅导</t>
  </si>
  <si>
    <t>引导激发无限潜能——教练型领导力</t>
  </si>
  <si>
    <t>明确目标，高效落地——目标管理与执行</t>
  </si>
  <si>
    <t>全方位塑造卓越管理者——管理者的综合能力提升</t>
  </si>
  <si>
    <t>TTT——内训师的综合能力提升</t>
  </si>
  <si>
    <r>
      <rPr>
        <b/>
        <sz val="16"/>
        <color rgb="FF000000"/>
        <rFont val="宋体"/>
        <charset val="134"/>
      </rPr>
      <t>组织发展与人力配置专家</t>
    </r>
    <r>
      <rPr>
        <sz val="16"/>
        <color indexed="8"/>
        <rFont val="宋体"/>
        <charset val="134"/>
      </rPr>
      <t xml:space="preserve">
国际教练联盟(ICF)认证PCC级教练
国际版权课程当责领导力®认证讲师
平衡模式专业导师/教练式国际培训师
河北大学中文系硕士
PTT培训认证讲师|体验教育（台湾）认证
中国首届劳动关系协调师|中国高级人力资源管理师
团队引导技术（ICA Institute of Cultural Affairs）认证
日产训（中国）MTP-TTT（6单元版）认证讲师
清华、北大、浙大、中大、华南理工MBA＼EMBA客座讲师</t>
    </r>
  </si>
  <si>
    <t>TRACC人力资本领导力——带领团队成功</t>
  </si>
  <si>
    <t>大数据时代人力资源视野——人力资源数字化转型</t>
  </si>
  <si>
    <t>国企中长期激励——破解企业分钱难题</t>
  </si>
  <si>
    <t>降本增效一一人工成本与人效双拼</t>
  </si>
  <si>
    <t>人才方略--校园招聘与面试图谱</t>
  </si>
  <si>
    <t>人才盘点与人才体系建设</t>
  </si>
  <si>
    <r>
      <rPr>
        <b/>
        <sz val="16"/>
        <rFont val="宋体"/>
        <charset val="134"/>
      </rPr>
      <t>人力资本管理专家</t>
    </r>
    <r>
      <rPr>
        <sz val="16"/>
        <rFont val="宋体"/>
        <charset val="134"/>
      </rPr>
      <t xml:space="preserve">
极简绩效TM版权课程与极简绩效咨询原创导师
国家人力资源管理师一级考证讲师
西安工业大学人力资源管理专业毕业
绵阳科技城商学院人力资源管理特聘讲师
深圳市盐田区人事中心梧桐学院特聘讲师
深圳市总工会企业班组长培训认证讲师
上海交通大学海外培训中心/华中科技大学培训中心人力资源管理特聘讲师
国家高级人力资源管理师/高级心理咨询师/高级公关师/高级企业培训师/高级人才测评师/高级培训体系架构师/HR赋能增效-企业人才梯队建构地图微项目课程创始人
曾任：山西北方惠丰机电（中国兵器工业集团）丨人事主管
曾任：金威啤酒集团、合口味食品集团丨人力资源总监
曾任：金威啤酒酿造有限公司丨董事长秘书兼人力资源总监</t>
    </r>
  </si>
  <si>
    <t>踔厉奋发、勇毅前行——国企深化改革与绩效激励设计</t>
  </si>
  <si>
    <t>格局与视野——卓越领导力21秘诀</t>
  </si>
  <si>
    <t>基业长青——打造组织活力的卓越团队管理</t>
  </si>
  <si>
    <t>盘明萃赋识才提效——关键岗位人才胜任能力标准构建</t>
  </si>
  <si>
    <t>向组织管理优化要增长——组织管理设计效能五驱系统</t>
  </si>
  <si>
    <t>招财选将2024进阶版——人才招聘九大战景落地训练</t>
  </si>
  <si>
    <r>
      <rPr>
        <b/>
        <sz val="16"/>
        <rFont val="宋体"/>
        <charset val="134"/>
      </rPr>
      <t>人力资源管理实战专家</t>
    </r>
    <r>
      <rPr>
        <sz val="16"/>
        <rFont val="宋体"/>
        <charset val="134"/>
      </rPr>
      <t xml:space="preserve">
人力资源管理专业毕业（国内较早一批人力资源科班生）
国家高级人力资源管理师（三级、二级、一级，三证齐全）
管理咨询师/企业培训师
日产训（中国）MTP-TTT（6单元版）认证讲师
浙江大学、中山大学人力资源管理培训班特约讲师
广州新快报社、管理论坛沙龙特约讲师</t>
    </r>
  </si>
  <si>
    <t>比亚迪品牌升级历程与管理创新实践</t>
  </si>
  <si>
    <t>基于工作场景的绩效管理</t>
  </si>
  <si>
    <t>金牌面试官——结构化面试实施与精准识人</t>
  </si>
  <si>
    <t>企业人才盘点与人才梯队建设</t>
  </si>
  <si>
    <t>企业薪酬体系设计优化与工资总额管理</t>
  </si>
  <si>
    <t>企业用工成本分析管控与人效提升</t>
  </si>
  <si>
    <r>
      <rPr>
        <b/>
        <sz val="16"/>
        <color rgb="FF000000"/>
        <rFont val="宋体"/>
        <charset val="134"/>
      </rPr>
      <t>战略人力资源管理专家</t>
    </r>
    <r>
      <rPr>
        <sz val="16"/>
        <color indexed="8"/>
        <rFont val="宋体"/>
        <charset val="134"/>
      </rPr>
      <t xml:space="preserve">
20年大型化工能源、商务贸易行业等人力资源管理实战经验
15年企业管理咨询与培训经验
清华大学EMBA
北京大学、中国农业大学、华北电力大学、郑州大学客座教授
高级企业人力资源管理师
日产训（中国）MTP-TTT（6单元版）认证讲师
曾任：北京神雾环境能源科技集团 人力资源总监
曾任：北京诚意光达商贸有限公司 副总经理</t>
    </r>
  </si>
  <si>
    <t>MTP中层管理技能提升</t>
  </si>
  <si>
    <t>领导方法与艺术</t>
  </si>
  <si>
    <t>招聘面试方法与技巧</t>
  </si>
  <si>
    <t>战略导向的人力资源管理</t>
  </si>
  <si>
    <r>
      <rPr>
        <b/>
        <sz val="16"/>
        <rFont val="宋体"/>
        <charset val="134"/>
      </rPr>
      <t xml:space="preserve">企业人才管理实战专家
</t>
    </r>
    <r>
      <rPr>
        <sz val="16"/>
        <rFont val="宋体"/>
        <charset val="134"/>
      </rPr>
      <t>识才提效研发导师
16年人力资源管理经验
国际版权课程《当责领导力®》认证讲师
曾任：中国海王星辰（上市）  总部人力资源部总监
曾任：京北方信息技术股份有限公司 总部人力资源经理</t>
    </r>
  </si>
  <si>
    <t>识才提效----基于目标达成的识才提效工作</t>
  </si>
  <si>
    <t>识才提效---建行之有效的任职资格管理体系</t>
  </si>
  <si>
    <t>识才提效----企业内部面试官及育人官认证</t>
  </si>
  <si>
    <t>识才提效---人才盘点与人才梯队建设</t>
  </si>
  <si>
    <t>识才提效---岗位胜任力建模</t>
  </si>
  <si>
    <t>识才提效---人才测评</t>
  </si>
  <si>
    <r>
      <rPr>
        <b/>
        <sz val="16"/>
        <color rgb="FF000000"/>
        <rFont val="宋体"/>
        <charset val="134"/>
      </rPr>
      <t>组织管理实战咨询专家</t>
    </r>
    <r>
      <rPr>
        <sz val="16"/>
        <color indexed="8"/>
        <rFont val="宋体"/>
        <charset val="134"/>
      </rPr>
      <t xml:space="preserve">
中国科学院心理研究所应用心理学硕士
北京政法大学/中国政法大学特邀讲师
国网电科院（国企） 员工心理咨询顾问
曾任：Manpower（世界500强）丨猎头项目总监
曾任：华为（世界500强）丨北研组织管理体系建设专家
曾任：中国猎盟丨猎头总教练</t>
    </r>
  </si>
  <si>
    <t>宽带型薪酬体系建设的0-1</t>
  </si>
  <si>
    <t>流程管理体系建设</t>
  </si>
  <si>
    <t>任职资格体系建设</t>
  </si>
  <si>
    <t>增量绩效管理体系建设</t>
  </si>
  <si>
    <t>VUCA时代新教练式管理技术</t>
  </si>
  <si>
    <r>
      <rPr>
        <b/>
        <sz val="16"/>
        <rFont val="宋体"/>
        <charset val="134"/>
      </rPr>
      <t xml:space="preserve">人力资源管理实战专家
</t>
    </r>
    <r>
      <rPr>
        <sz val="16"/>
        <rFont val="宋体"/>
        <charset val="134"/>
      </rPr>
      <t>24年大型企业人力资源管理实战经验
中英双语授课
武汉纺织大学硕士生导师
AACTP认证国际注册培训师
MTP中层领导力认证培训师
OPQ领导力认证测评师
中区TMC英文演讲比赛第二名
华中科技大学MBA硕士/人力资源导师
华中科技大学，湖北大学，华中农业大学特邀讲师
曾任：标致雪铁龙法方管理总部（世界500强） | 中国区人力资源总监
曾任：施耐德电气（世界500强） | HRBP经理/事业部人力资源总监
曾任：法国英瑞杰汽车系统（外资） | 中国区人力资源总监</t>
    </r>
  </si>
  <si>
    <t>岗位分析与胜任力建模</t>
  </si>
  <si>
    <t>关键人才盘点与梯队建设</t>
  </si>
  <si>
    <t>基于战略KPI目标的绩效管理</t>
  </si>
  <si>
    <t>激励型薪酬体系设计与落地</t>
  </si>
  <si>
    <t>金牌面试官-实景招聘与面试技巧</t>
  </si>
  <si>
    <r>
      <rPr>
        <b/>
        <sz val="16"/>
        <rFont val="宋体"/>
        <charset val="134"/>
      </rPr>
      <t>人力资源管理实战专家</t>
    </r>
    <r>
      <rPr>
        <sz val="16"/>
        <rFont val="宋体"/>
        <charset val="134"/>
      </rPr>
      <t xml:space="preserve">
20年人力资源管理实战经验
国家二级人力资源管理师
国家二级心理咨询师
MBTI认证施测师/AACTP认证促动师
DISC认证讲师、教练
Persona国际认证领导力顾问教练
美国 ICQAC权威认证职业培训师
曾任：富士达电梯（日资）|人事部长
曾任：江苏圣奥科技（美资）|全国人力资源经理
曾任：香港大昌行集团（港资上市）|人力资源副总</t>
    </r>
  </si>
  <si>
    <t>精准招聘与面试操作技巧</t>
  </si>
  <si>
    <t>新时期绩效管理体系建设</t>
  </si>
  <si>
    <t>战略性薪酬激励体系设计</t>
  </si>
  <si>
    <t>OKR敏捷目标管理与执行</t>
  </si>
  <si>
    <t>MBTI性格类型在企业管理中的运用</t>
  </si>
  <si>
    <r>
      <rPr>
        <b/>
        <sz val="16"/>
        <rFont val="宋体"/>
        <charset val="134"/>
      </rPr>
      <t>人力资源管理实战导师</t>
    </r>
    <r>
      <rPr>
        <sz val="16"/>
        <rFont val="宋体"/>
        <charset val="134"/>
      </rPr>
      <t xml:space="preserve">
《五维人才官》主创导师
14年企业人力资源管理经验
12年香港上市企业高管经验
12年全国985/211高校招聘经验
中山大学EMBA/华南师范教育管理
国家劳动关系协调师/国家高级企业培训师
国家高级心理咨询师/国家高级人力资源管理师
曾任：香港建滔集团工会主席/深圳宝安劳动调解委员会委员
曾任：本地宝集团战略中心（总部）丨人力资源总监
曾任：香港建滔集团(上市)总部丨人力资源总监/管理学院院长</t>
    </r>
  </si>
  <si>
    <t>慧眼识人——金牌面试官的招聘甄选实战</t>
  </si>
  <si>
    <t>盘明萃赋——新时代人才盘点与胜任力模型构建</t>
  </si>
  <si>
    <t>人效分析——数据化分析在人资源管理中的运用</t>
  </si>
  <si>
    <t>与时俱进——新时代非人力资源管理者的选用育留实战</t>
  </si>
  <si>
    <t>与时俱进——用商业思维布局人力资源</t>
  </si>
  <si>
    <t>绩效管理落地——BSC+KPI+绩效反馈与辅导改进</t>
  </si>
  <si>
    <r>
      <rPr>
        <b/>
        <sz val="16"/>
        <rFont val="宋体"/>
        <charset val="134"/>
        <scheme val="minor"/>
      </rPr>
      <t xml:space="preserve">人力资源管理实战专家
</t>
    </r>
    <r>
      <rPr>
        <sz val="16"/>
        <rFont val="宋体"/>
        <charset val="134"/>
        <scheme val="minor"/>
      </rPr>
      <t>17年企业人才管理实战经验
《明师优徒：企业师岗位导师带教体系》版权联创导师
《极简绩效》认证导师
在编在职公立大学/副教授
双一流大学/人力资源管理硕士
国央企三项制度改革特聘专家
国家高级人力资源管理师|国家高级培训师
岗位带教认证导师（中国智慧工程研究会）
标签：央企背景/教授职称/返聘率超95%/课程转化项目能力强
曾任：中国太平保险集团太平人寿（央企|世界500强） | HRD
曾任：正大集团（世界500强） | 管理干部学院名誉院长
曾任：京能集团（央企） | 人力资源管理外聘专家</t>
    </r>
  </si>
  <si>
    <t>非人力经理的人力资源管理</t>
  </si>
  <si>
    <t>金牌面试官的四项全能修炼</t>
  </si>
  <si>
    <t>精“薪”设计——薪酬体系搭建与迭代实战</t>
  </si>
  <si>
    <t>战略型HRBP的转型与能力提升</t>
  </si>
  <si>
    <t>赢在绩效——绩效管理体系的设计与实践</t>
  </si>
  <si>
    <t>HR数据管理路径与实战指南</t>
  </si>
  <si>
    <r>
      <rPr>
        <b/>
        <sz val="16"/>
        <rFont val="宋体"/>
        <charset val="134"/>
        <scheme val="minor"/>
      </rPr>
      <t>人力资源管理与领导力专家</t>
    </r>
    <r>
      <rPr>
        <sz val="16"/>
        <rFont val="宋体"/>
        <charset val="134"/>
        <scheme val="minor"/>
      </rPr>
      <t xml:space="preserve">
20年人力资源领域管理经验
8年腾讯500强企业人力资源管理工作
腾讯《中层管理者领导力》项目导师
最佳人力资源管理项目奖
腾讯学院优秀讲师、人气讲师
曾任：腾讯 | 招聘经理、组织发展经理、人力资源部培训经理
曾任：芒果网 | 培训学院/培训经理
中国移动、中国平安、绿城集团、宁德时代、南方航空、中国电子等企业特聘管理讲师
累计授课500+场，参训学员20000+名，课程满意度达98%以上，复采率高
</t>
    </r>
  </si>
  <si>
    <t>新生代领导力——95-00后的员工管理攻略</t>
  </si>
  <si>
    <t>非人力资源管理者的人力资源管理</t>
  </si>
  <si>
    <t>HR管理者的人才经营课</t>
  </si>
  <si>
    <t>战略人力资源管理</t>
  </si>
  <si>
    <t>招聘面试实战全攻略</t>
  </si>
  <si>
    <t>组织变革与创新思维</t>
  </si>
  <si>
    <r>
      <rPr>
        <b/>
        <sz val="16"/>
        <rFont val="宋体"/>
        <charset val="134"/>
      </rPr>
      <t>通晓运营的人力资源管理专家</t>
    </r>
    <r>
      <rPr>
        <sz val="16"/>
        <rFont val="宋体"/>
        <charset val="134"/>
      </rPr>
      <t xml:space="preserve">
中山大学工商管理硕士
20余年咨询/培训从业经验
美国国际训练协会认证高级讲师
日产训（中国）MTP-TTT（6单元版）认证讲师
清华、北大、浙大等高校总裁班,总监班特聘高级讲师
上海交大重点企业高管能力提升班特聘高级讲师
清华大学深圳研究生院企业成长研修中心资深咨询师
曾任：西门子电器 管理技术部主管
曾任：香港麦斯威实业 副总经理
曾任：深圳精密达智能机器 副总经理兼人力资源总监</t>
    </r>
  </si>
  <si>
    <t>企业流程优化与管理</t>
  </si>
  <si>
    <t>咨询式绩效管理实战训练</t>
  </si>
  <si>
    <t>企业战略与年度经营规划制定</t>
  </si>
  <si>
    <t>金牌面试官——如何提高招聘精准度</t>
  </si>
  <si>
    <r>
      <rPr>
        <b/>
        <sz val="16"/>
        <rFont val="宋体"/>
        <charset val="134"/>
      </rPr>
      <t>人力资源管理专家</t>
    </r>
    <r>
      <rPr>
        <sz val="16"/>
        <rFont val="宋体"/>
        <charset val="134"/>
      </rPr>
      <t xml:space="preserve">
20年企业人力资源管理实战经验
同济大学工商管理硕士|上海交通大学人力资源创新研修班
法国布雷斯特高等商学院DBA（在读）
日产训MTP认证讲师
南京（高淳）人力资源服务产业园创业导师
前程无忧、智联教育、58同城等多家人力资源机构特聘讲师
时代光华、益策、佰仕瑞、凯洛格、诺姆四达、中智、量子大学、格局商学院、云学堂等知名培训机构特聘讲师
上海交大、武汉大学、浙江大学、西安交大、南京大学、郑州大学、江西财大等高校EDP特邀讲师
曾任：正泰集团 | 资深综合管理经理
曾任：塔达希时装（美国五大晚礼服品牌） | 人力资源总监
曾任：雅茗天地集团（台资上市） | 人力资源高级总监</t>
    </r>
  </si>
  <si>
    <t>OKR目标驱动关键成果</t>
  </si>
  <si>
    <t>随薪而动-薪酬体系管理</t>
  </si>
  <si>
    <t>量利而行-绩效管理的实务技巧</t>
  </si>
  <si>
    <t>六脉神剑-人力资源管理体系构建</t>
  </si>
  <si>
    <t>打造人才梯队-人才盘点与培训体系构建</t>
  </si>
  <si>
    <t>文武兼备-MTP中层干部管理技能提升训练</t>
  </si>
  <si>
    <r>
      <rPr>
        <b/>
        <sz val="16"/>
        <color rgb="FF000000"/>
        <rFont val="宋体"/>
        <charset val="134"/>
      </rPr>
      <t>企业实战管理专家</t>
    </r>
    <r>
      <rPr>
        <sz val="16"/>
        <color indexed="8"/>
        <rFont val="宋体"/>
        <charset val="134"/>
      </rPr>
      <t xml:space="preserve">
中国科学院管理心理学 博士研修
中国预防医学科学院 硕士
华中科技大学 学士
中国人力资源测评专业委员会 理事 曾任：中国协和医科大学/中国医学科学院丨讲师/助理研究员
曾任：美国施贵宝制药（全球500强）丨销售经理
曾任：丹麦诺和诺德制药（全球500强）丨培训经理
曾任：北京京港地铁(大型香港企业)丨人力资源经理
曾任：华夏幸福基业（大型上市企业）丨组织战略发展总监</t>
    </r>
  </si>
  <si>
    <t>经营之剑——卓越绩效管理</t>
  </si>
  <si>
    <t>领导力阶梯——管理五项突破</t>
  </si>
  <si>
    <t>随境而变——情境化领导力</t>
  </si>
  <si>
    <t>慧眼识人——高效面试技巧</t>
  </si>
  <si>
    <t>与成功有约——高效能经理的七个习惯</t>
  </si>
  <si>
    <r>
      <rPr>
        <b/>
        <sz val="16"/>
        <rFont val="宋体"/>
        <charset val="134"/>
      </rPr>
      <t>劳动法律法规与员工关系实战专家</t>
    </r>
    <r>
      <rPr>
        <sz val="16"/>
        <rFont val="宋体"/>
        <charset val="134"/>
      </rPr>
      <t xml:space="preserve">
人力资源管理实战专家
华南师范大学工商管理硕士
广州南洋理工职业学院客座教授
广东松山职业继续学院兼职教师
华南师范大学MBA中心硕士研究生导师
高级企业合规师
国家劳动关系协调师
国家高级人力资源管理师
深圳市罗湖区第七届劳动模范
深圳市人力资源管理协会监事长
曾任：深圳美商集团 | 首席人力资源官
曾任：博士眼镜连锁股份有限公司 | 人力资源总监
曾任：深圳芳子美容股份有限公司 | 人力资源总监兼首席运营官
兼任：深圳市福田仲裁委 | 调解员
兼任：深圳市人力资源局 | 调解员
兼任：深圳市盐田区人民法院 | 陪审员</t>
    </r>
  </si>
  <si>
    <t>劳动风险预防控制体系建设</t>
  </si>
  <si>
    <t>员工离职与经济补偿的应用实务</t>
  </si>
  <si>
    <t>劳动规章制度建设与违纪员工处理实务</t>
  </si>
  <si>
    <t>降本增效的多种用工模式设计与合规管理实务</t>
  </si>
  <si>
    <t>民法典背景下企业人力资源管理之依法合规应用</t>
  </si>
  <si>
    <r>
      <rPr>
        <b/>
        <sz val="16"/>
        <rFont val="宋体"/>
        <charset val="134"/>
      </rPr>
      <t>人才管理实战专家</t>
    </r>
    <r>
      <rPr>
        <sz val="16"/>
        <rFont val="宋体"/>
        <charset val="134"/>
      </rPr>
      <t xml:space="preserve">
浙江大学EMBA
国家一级人力资源师
浙江工商大学东语学院客座教授
曾任：精工控股集团有限公司（钢铁民营上市500强）| 人力资源总监
曾任：浙江同星科技股份有限公司（生产制造中韩合资） | 管理中心总监
曾任：阳光国际集团科技发展有限公司 （工艺品美资）|  人事行政总监
现任：宁海人力资本赋能研究院（人社局）|院长</t>
    </r>
  </si>
  <si>
    <t>推动经营业绩实现：目标与绩效管理</t>
  </si>
  <si>
    <t>企业人才梯队助推器：企业师傅带徒弟实战技术</t>
  </si>
  <si>
    <t>凝心聚力：管理者如何构建高绩效团队</t>
  </si>
  <si>
    <t>腰部力量：中层管理者管理能力提升训练</t>
  </si>
  <si>
    <t>三位一体薪酬激励体系设计实操</t>
  </si>
  <si>
    <r>
      <rPr>
        <b/>
        <sz val="16"/>
        <rFont val="宋体"/>
        <charset val="134"/>
        <scheme val="minor"/>
      </rPr>
      <t xml:space="preserve">组织与人力资源管理专家
</t>
    </r>
    <r>
      <rPr>
        <sz val="16"/>
        <rFont val="宋体"/>
        <charset val="134"/>
        <scheme val="minor"/>
      </rPr>
      <t>18年企业人力资源管理经验
北京大学企业管理研究生
加拿大阿尔伯塔大学MBA
中英双语授课
中山大学特邀讲师
东莞市人社局专家库专家
艾默生集团亚太区认证讲师、赛格集团（深圳国资委旗下）特聘专家
曾任：艾默生网络能源（世界500强）|大中华区学习发展总经理
曾任：戴尔中国有限公司（世界500强）|高级人力资源顾问
曾任：广田控股集团（民营500强）|人力资源总监
曾任：高德置地集团|人力文化总经理</t>
    </r>
  </si>
  <si>
    <t>活力之企：组织发展和组织变革</t>
  </si>
  <si>
    <t>精兵强将：搭建高效人才梯队体系</t>
  </si>
  <si>
    <t>实战为基：建设训战结合的培训体系</t>
  </si>
  <si>
    <t>结果为王：承接战略落地的绩效管理</t>
  </si>
  <si>
    <t>鼎固革新：数字化思维的HR管理</t>
  </si>
  <si>
    <t>与人为伴：非人力资源经理的人力资源管理</t>
  </si>
  <si>
    <r>
      <rPr>
        <b/>
        <sz val="16"/>
        <rFont val="宋体"/>
        <charset val="134"/>
      </rPr>
      <t>绩效管理与改进专家</t>
    </r>
    <r>
      <rPr>
        <sz val="16"/>
        <rFont val="宋体"/>
        <charset val="134"/>
      </rPr>
      <t xml:space="preserve">
国家一级人力资源管理师
美国AACTP培训协会认证培训师
WIAC（国际行动教练协会）认证讲师
WIAC（国际行动教练协会）认证教练
曾任：苏宁电器（中国500强）｜人力资源部长（华南大区）
曾任：广东碧桂园集团（世界500强）｜人力资源经理
曾任：深圳宝鹰建设集团（上市公司）｜人力资源总监
曾任：哥弟时尚集团丨人力资源总监</t>
    </r>
  </si>
  <si>
    <t>HRBP：HR如何助力企业经营发展</t>
  </si>
  <si>
    <t>OKR敏捷绩效管理法</t>
  </si>
  <si>
    <t>企业劳动用工风险防范与控制</t>
  </si>
  <si>
    <t>全面绩效管理解决方案</t>
  </si>
  <si>
    <t>重新构建以业务发展为核心的HR六大模块</t>
  </si>
  <si>
    <r>
      <rPr>
        <b/>
        <sz val="16"/>
        <rFont val="宋体"/>
        <charset val="134"/>
      </rPr>
      <t>人力资源管理实战专家</t>
    </r>
    <r>
      <rPr>
        <sz val="16"/>
        <rFont val="宋体"/>
        <charset val="134"/>
      </rPr>
      <t xml:space="preserve">
15年世界500强企业人力资源管理高管
12年华为管理工作经验
猎聘网求职顾问/（高级）企业培训师认证
City &amp; Guide认证高级职业培训师
心理咨询师/DISC认证讲师与咨询顾问
曾任：上汽联创汽车电子有限公司（大型国企）|人力资源经理
曾任：华为技术有限公司（世界500强）|人力资源专家/HRBP/项目经理
曾主导部门（共1100+人）人才盘点、梯队建设和绩效管理，评选华为公司“金牌员工”
为华为、上汽联世界500强企业面试2000+人，成功招聘500+人，员工留存率高达100%</t>
    </r>
  </si>
  <si>
    <t>激活团队——非人资经理的人力资源管理</t>
  </si>
  <si>
    <t>追本溯源——绩效管理可以很简单</t>
  </si>
  <si>
    <t>基于战略，人才驱动——公司人才盘点与梯队建设</t>
  </si>
  <si>
    <t>向华为学习——HRBP如何建立战略思维，支撑业务成功</t>
  </si>
  <si>
    <t>卓越HRBP的角色认知与炼成</t>
  </si>
  <si>
    <t>七招练就金牌面试官</t>
  </si>
  <si>
    <r>
      <rPr>
        <b/>
        <sz val="16"/>
        <rFont val="宋体"/>
        <charset val="134"/>
      </rPr>
      <t>人力资源管理实战专家</t>
    </r>
    <r>
      <rPr>
        <sz val="16"/>
        <rFont val="宋体"/>
        <charset val="134"/>
      </rPr>
      <t xml:space="preserve">
国家首批人力资源管理师
30年企业人力资源管理经验及培训经验
ACI注册国际职业培训师（CIPL）
曾任：中国第二十冶金建设公司河北公司（央企）丨人力资源部部长
曾任：三一集团上海新利恒事业部（上市）丨人力资源部部长</t>
    </r>
  </si>
  <si>
    <t>行动学习设计与引导技术工具运用</t>
  </si>
  <si>
    <t>OKR驱动创新与业绩增长</t>
  </si>
  <si>
    <t>企业全面薪酬体系设计</t>
  </si>
  <si>
    <t>共赢的绩效沟通与辅导技巧</t>
  </si>
  <si>
    <t>经理绩效考核8项技能训练</t>
  </si>
  <si>
    <r>
      <rPr>
        <b/>
        <sz val="16"/>
        <rFont val="宋体"/>
        <charset val="134"/>
      </rPr>
      <t xml:space="preserve">人力资源管理实战专家
</t>
    </r>
    <r>
      <rPr>
        <sz val="16"/>
        <rFont val="宋体"/>
        <charset val="134"/>
      </rPr>
      <t>华中科技大学硕士
武汉纺织大学硕士生导师
19年人力资源管理实战经验
IPP国际绩效改进师
岗位经验内化©项目授权认证讲师
贝尔宾-高绩效团队认证顾问
敏捷绩效领导力认证讲师
极简绩效认证讲师
五维人才官认证讲师
曾任：华住酒店集团（全球酒店集团7强）丨HRD
曾任：阿里巴巴集团丨区域大政委</t>
    </r>
  </si>
  <si>
    <t>迎战未来——数字化赋能企业人力资源管理</t>
  </si>
  <si>
    <t>卓越绩效官——全面绩效管理实战技巧</t>
  </si>
  <si>
    <t>卓越面试官——精准识人的实战技巧</t>
  </si>
  <si>
    <t>卓越人才官——敏捷人才盘点与梯队建设</t>
  </si>
  <si>
    <t>卓越人效——组织效能提升实战技巧</t>
  </si>
  <si>
    <t>卓越战略官——战略人力资源规划实务</t>
  </si>
  <si>
    <r>
      <rPr>
        <b/>
        <sz val="16"/>
        <rFont val="宋体"/>
        <charset val="134"/>
      </rPr>
      <t>组织与人力资源管理专家</t>
    </r>
    <r>
      <rPr>
        <sz val="16"/>
        <rFont val="宋体"/>
        <charset val="134"/>
      </rPr>
      <t xml:space="preserve">
15年企业人力资源管理实战经验
西安交通大学（双一流）硕士
国际人力资源管理师
人力资源法务师
国家二级心理咨询师
人力资源法务师
首批仲裁庭认证劳动仲裁社会调解员
AMACQ领导力教练
TWI-MTP授权管理培训师
全国博士后管理委员会优秀论文获得者
曾任：上海罗兰贝格（全球管理咨询TOP10） | 咨询项目经理
曾任：UT斯达康通讯（NDAQ：UTSI） | 企业大学执行校长、运营管理部总经理
曾任：泰永长征（002927） | 人力资源总监</t>
    </r>
  </si>
  <si>
    <t>提质增效—激励导向的薪酬体系设计与优化</t>
  </si>
  <si>
    <t>使命必达—绩效管理落地四步曲：定指标、促落地、做改善、巧应用</t>
  </si>
  <si>
    <t>高质发展—六维人效管理</t>
  </si>
  <si>
    <t>知人善用—非人力资源经理的人力资源管理</t>
  </si>
  <si>
    <t>能岗匹配—任职资格建模与实战落地应用</t>
  </si>
  <si>
    <t>排兵布阵—人才盘点项目实操与落地</t>
  </si>
  <si>
    <r>
      <rPr>
        <b/>
        <sz val="16"/>
        <rFont val="宋体"/>
        <charset val="134"/>
        <scheme val="minor"/>
      </rPr>
      <t>组织变革与人力资源管理专家</t>
    </r>
    <r>
      <rPr>
        <sz val="16"/>
        <rFont val="宋体"/>
        <charset val="134"/>
        <scheme val="minor"/>
      </rPr>
      <t xml:space="preserve">
中、英文授课
20+年中外企业人力资源管理经验
美国西北大学凯洛格商学院EMBA、北京大学光华管理学院EMBA
5家科创企业特约顾问、教练与特约讲师
国内最早一批拥有国际认证的职业生涯教练
现任：雨林科创 | 高级合伙人
曾任：联想集团（世界500强） | 国际业务人力资源总监
曾任：百望云（财税数字化龙头） | 人力行政副总裁
曾任：北京外企人力资源服务有限公司 | 奥运项目经理与招聘业务负责人
曾任：某深交所上市通信产品流通业龙头企业| 人力资源总经理</t>
    </r>
  </si>
  <si>
    <t>新时代人才战——战略人才建设</t>
  </si>
  <si>
    <t>赢在一线：绩效管理落地工作坊</t>
  </si>
  <si>
    <t>金牌面试官的五项修炼——面试与甄选</t>
  </si>
  <si>
    <t>打胜仗 建组织——企业管理班子建设（微工作坊）</t>
  </si>
  <si>
    <t>新时代卓越领导力：战略与变革双核驱动</t>
  </si>
  <si>
    <t>数字化转型在人力资源组织发展中的应用</t>
  </si>
  <si>
    <r>
      <rPr>
        <b/>
        <sz val="16"/>
        <rFont val="宋体"/>
        <charset val="134"/>
      </rPr>
      <t>企业人才发展顾问</t>
    </r>
    <r>
      <rPr>
        <sz val="16"/>
        <rFont val="宋体"/>
        <charset val="134"/>
      </rPr>
      <t xml:space="preserve">
20年人力资源管理实战经验
3家世界500强企业人力资源高管
国家一级人力资源管理师
ACI国际注册企业培训师（ICET）
新精英企业生涯培训版权课认证导师
国家认证生涯规划师
曾任：百胜餐饮集团（世界500强） 招聘经理
曾任：诺基亚公司（世界500强） HRBP经理
曾任：武钢集团（世界500强） 人事经理
曾任：元禾生物科技公司  人力资源总监
</t>
    </r>
  </si>
  <si>
    <t>非人部门经理的人力资源管理必修课</t>
  </si>
  <si>
    <t>互联网时代的创新招聘与面试</t>
  </si>
  <si>
    <t>企业劳动用工管理与法律风险防控</t>
  </si>
  <si>
    <t>薪酬激励体系设计实战课</t>
  </si>
  <si>
    <t>用OKR趋动绩效管理变革</t>
  </si>
  <si>
    <t>战略绩效解码与绩效管理落地应用</t>
  </si>
  <si>
    <r>
      <rPr>
        <b/>
        <sz val="16"/>
        <rFont val="宋体"/>
        <charset val="134"/>
      </rPr>
      <t>人力资源管理专家</t>
    </r>
    <r>
      <rPr>
        <sz val="16"/>
        <rFont val="宋体"/>
        <charset val="134"/>
      </rPr>
      <t xml:space="preserve">
20年大型企业人力资源管理经验
中国人民大学管理学硕士
DDI全球领导力认证讲师
PDP/MBTI全球认证测评师
日产训（中国）MTP-TTT（6单元版）认证讲师
北京大学人力资源理事会理事
京东方大学创始人/领导力发展专家
曾任：京东方（上市）|人才开发本部长/人力资源部副部长
曾任：广西柳工机械股份有限公司（500强/上市）|人力资源总监
曾任：中国普天首信集团（国家级技术中心）|人力资源高级经理</t>
    </r>
  </si>
  <si>
    <t>从业务骨干到管理者——新任管理者角色认知与转变</t>
  </si>
  <si>
    <t>管理者最佳绩效辅导</t>
  </si>
  <si>
    <t>基于KPI的绩效管理实务</t>
  </si>
  <si>
    <t>金牌面试官招聘与甄选技术</t>
  </si>
  <si>
    <t>企业薪酬体系设计</t>
  </si>
  <si>
    <r>
      <rPr>
        <b/>
        <sz val="16"/>
        <rFont val="宋体"/>
        <charset val="134"/>
      </rPr>
      <t>人力资源效能提升专家</t>
    </r>
    <r>
      <rPr>
        <sz val="16"/>
        <rFont val="宋体"/>
        <charset val="134"/>
      </rPr>
      <t xml:space="preserve">
18年世界500强人力资源管理实战经验
中英双语授课
武汉大学工商管理硕士
注册建造师 丨 高级人力资源管理师
日产训（中国）MTP认证讲师
可口可乐管理学院认证培训师
首钢集团、中建集团、国家电网、国能集团、中车集团、湖北省交投、葛洲坝等大中型企业常年指定培训师，武汉市经信局入库专家
曾任：罗盖特生物营养品（世界前三的法资淀粉深加工集团）|人力资源及行政经理
曾任：德尔福派克电气系统（世界500强）|高级人力资源主管
曾任：武汉可口可乐（世界500强）|高级市场渠道主管、总经理助理</t>
    </r>
  </si>
  <si>
    <t>战略导向的绩效管理</t>
  </si>
  <si>
    <t>OKR与PBC的逻辑分析与实操</t>
  </si>
  <si>
    <t>OKR-敏捷目标管理工具</t>
  </si>
  <si>
    <t>目标与计划管理工作坊</t>
  </si>
  <si>
    <t>成功招聘实战工作坊</t>
  </si>
  <si>
    <t>成事育人的赋能型中层管理</t>
  </si>
  <si>
    <r>
      <rPr>
        <b/>
        <sz val="16"/>
        <rFont val="宋体"/>
        <charset val="134"/>
      </rPr>
      <t>企业人力资源管理专家</t>
    </r>
    <r>
      <rPr>
        <sz val="16"/>
        <rFont val="宋体"/>
        <charset val="134"/>
      </rPr>
      <t xml:space="preserve">
24年世界500强、上市公司人力资源管理经验
19年培训授课经验，尤擅人力资源与通用管理课程
阿里敏捷教练
国家级企业人力资源管理师
前瞻心智创研院®《心智成长》版权讲师
中国管理科学学会培训中心高级职业培训师
河南省数字化转型促进中心特邀组织管理专家
中国大学生HRU技能大赛多年特邀专家评委
郑大/航院/河南科技学院等高校授证讲师
曾任：太古可口可乐（世界500强）|HRBP
曾任：海华医药公司人力企管|副总
曾任：思念集团（大型民营企业）|企业大学创始人及执行院长
曾任：科隆集团（全球最大两器制造业）人力专家、新能源产业人资经理、电器制造产业企管人力总监、总经理助理</t>
    </r>
  </si>
  <si>
    <t>新绩效管理©</t>
  </si>
  <si>
    <t>金牌面试官：招聘面试与甄别技巧</t>
  </si>
  <si>
    <t>培训体系搭建和企业大学构建</t>
  </si>
  <si>
    <t>数字时代战略性人力资源管理与创新</t>
  </si>
  <si>
    <t>基于心智类型的沟通技巧与跨部门协作</t>
  </si>
  <si>
    <r>
      <rPr>
        <b/>
        <sz val="16"/>
        <rFont val="宋体"/>
        <charset val="134"/>
      </rPr>
      <t xml:space="preserve">人力资源管理实战专家
</t>
    </r>
    <r>
      <rPr>
        <sz val="16"/>
        <rFont val="宋体"/>
        <charset val="134"/>
      </rPr>
      <t>上海财经大学MBA
20年人力资源管理实战经验
国家二级人力资源管理师
HayGroup（合益）认证岗位评估师
苏州园区独墅湖科教创新区外聘企业导师
曾任：华为（世界500强）|HRBP
曾任：天合光能（全球组件制造商“TOP Performer”/民企500强）|绩效与人才发展经理
曾任：协鑫集团（全球新能源Top2）电力板块管理中心|OD高级经理
曾任：杭州士兰微（中国半导体Top10）制造事业总部|组织与人才发展总监
曾任：苏州敏芯微电子股份公司（中国MEMS芯片Top3）|人力资源总监</t>
    </r>
  </si>
  <si>
    <t>慧眼识人——企业高效招聘面试技巧</t>
  </si>
  <si>
    <t>绩效致胜——企业战略绩效管理体系构建及落地</t>
  </si>
  <si>
    <t>人才致胜——任职资格管理体系构建及落地实践</t>
  </si>
  <si>
    <t>从技术骨干走向管理精英——管理者的角色认知</t>
  </si>
  <si>
    <t>新时代非人力资源经理的人力资源管理</t>
  </si>
  <si>
    <t>有话好说——职场高效沟通技巧</t>
  </si>
  <si>
    <r>
      <rPr>
        <b/>
        <sz val="16"/>
        <rFont val="宋体"/>
        <charset val="134"/>
      </rPr>
      <t xml:space="preserve">组织与人力资源专家
</t>
    </r>
    <r>
      <rPr>
        <sz val="16"/>
        <rFont val="宋体"/>
        <charset val="134"/>
      </rPr>
      <t>17年企业人力资源管理实战经验
国家一级人力资源管理师、企业培训师
AACTP国际认证行动领导力教练
保定人社局评选100位管理类创业导师
“光能杯”全国卓越人力资源经理人（光伏行业专属性评选）
曾任：英利集团（新能源企业） | 人力资源总监
曾任：卓正国际酒店（五星酒店、国际金钥匙联盟成员） | 人力资源总监
曾任：港安环保集团（河北省级循环经济示范企业） | 人力资源部长</t>
    </r>
  </si>
  <si>
    <t>落地有声的绩效管理</t>
  </si>
  <si>
    <t>激励性薪酬体系设计</t>
  </si>
  <si>
    <t>高效人才培养体系建设</t>
  </si>
  <si>
    <t>人力资源管理六项能力精进</t>
  </si>
  <si>
    <t>打造高绩效团队的五项修炼</t>
  </si>
  <si>
    <r>
      <rPr>
        <b/>
        <sz val="16"/>
        <rFont val="宋体"/>
        <charset val="134"/>
        <scheme val="minor"/>
      </rPr>
      <t>人力资源管理实战专家</t>
    </r>
    <r>
      <rPr>
        <sz val="16"/>
        <rFont val="宋体"/>
        <charset val="134"/>
        <scheme val="minor"/>
      </rPr>
      <t xml:space="preserve">
13年央企人才管理实战经验
双一流大学内蒙古大学硕士
国家二级人力资源管理师
SSC人力资源共享服务师
某央企三项制度改革项目对接负责人
《电竞式游戏仿真管理》认证讲师
曾任：国家能源集团（央企） | 人力资源部长兼分管人力副书记
</t>
    </r>
  </si>
  <si>
    <t>国企绩效体系和组织建构</t>
  </si>
  <si>
    <t>绩效管理——企业运行的助推器</t>
  </si>
  <si>
    <t>国企绩效革新：关键之年的突破与赋能</t>
  </si>
  <si>
    <t>国央企劳动用工风险的防范与判别之策</t>
  </si>
  <si>
    <t>非人力资源经理的人力资源管理必修课</t>
  </si>
  <si>
    <t>未来人才洞察：企业定制化甄选与高级面试技巧精炼</t>
  </si>
  <si>
    <r>
      <rPr>
        <b/>
        <sz val="16"/>
        <rFont val="宋体"/>
        <charset val="134"/>
      </rPr>
      <t xml:space="preserve">人才效能提升专家
</t>
    </r>
    <r>
      <rPr>
        <sz val="16"/>
        <rFont val="宋体"/>
        <charset val="134"/>
      </rPr>
      <t>中国质量协会六西格玛黑带
工信部高级流程改进师
CSA国际引导师
曾任：万科集团丨苏南公司人力与客户关系总监
曾任：泰禾集团丨上海区域人力资源总监
曾任：华夏幸福集团丨上海区域人力资源总经理 
曾任：宝龙集团丨集团企业管理部总经理</t>
    </r>
  </si>
  <si>
    <t>与“人”共舞——人力资源管理综合能力提升</t>
  </si>
  <si>
    <t>构建企业梦之队——人才梯队建设五步法</t>
  </si>
  <si>
    <t>执行力集结号——目标管理与执行力</t>
  </si>
  <si>
    <t>是管理者，也是团队教练——高绩效团队建设</t>
  </si>
  <si>
    <t>解决问题，更改变心智——绩效辅导与绩效面谈</t>
  </si>
  <si>
    <t>荣辱与共——下属辅导与激励</t>
  </si>
  <si>
    <r>
      <rPr>
        <b/>
        <sz val="16"/>
        <rFont val="宋体"/>
        <charset val="134"/>
        <scheme val="minor"/>
      </rPr>
      <t>资本运营实战专家</t>
    </r>
    <r>
      <rPr>
        <sz val="16"/>
        <rFont val="宋体"/>
        <charset val="134"/>
      </rPr>
      <t xml:space="preserve">
北京师范大学博士、北京大学博士后、杜克大学访问学者
出版专著5部，发表论文17篇，其中核心期刊收录4篇
十多年金融行业经验、实操近百个资本运营项目
曾任：金亚资本丨总经理
曾任：方正证券丨产业金融部副总裁
曾任：国金基金丨资管部投资总监
→多支政府产业基金与上市公司并购基金负责人
→海尔金控、山东融越金控、威海市国资集团、西安市金融投资集团等多家企业顾问
→上海交通大学EMBA讲师、北京大学EMBA讲席顾问、上海财经大学讲师、山东大学EMBA讲师、北京国家会计学院金融系讲师</t>
    </r>
  </si>
  <si>
    <t>企业并购重组与资本运作</t>
  </si>
  <si>
    <t>企业投融资管理与资本运作</t>
  </si>
  <si>
    <t>公司治理、国企混改与资本运作</t>
  </si>
  <si>
    <t>私募股权基金运作实务解析</t>
  </si>
  <si>
    <t>多层次资本市场与国有企业资本运作</t>
  </si>
  <si>
    <t>公司股权结构设计、股权激励与合伙机制</t>
  </si>
  <si>
    <r>
      <rPr>
        <b/>
        <sz val="16"/>
        <rFont val="宋体"/>
        <charset val="134"/>
        <scheme val="minor"/>
      </rPr>
      <t>宏观经济研究专家</t>
    </r>
    <r>
      <rPr>
        <sz val="16"/>
        <rFont val="宋体"/>
        <charset val="134"/>
      </rPr>
      <t xml:space="preserve">
中山大学工商管理硕士
资深媒体人，高级培训师
曾任知名报业集团部门主任
广东省项目管理学会 常务理事
和讯网专栏作家，央视网财经评论员
腾讯网媒体顾问，中国日报网高级评论员
中山大学中国品牌研究中心高级研究员
浙江大学客座讲师，北京大学特聘讲师
“MBA中国新锐100”的“top10”大奖</t>
    </r>
  </si>
  <si>
    <t>而今迈步从头越——2025年宏观经济分析与新质生产力趋势下保险行业机遇与挑战</t>
  </si>
  <si>
    <t>敢教日月换新天——2025年全球货币汇率趋势及企业应对</t>
  </si>
  <si>
    <t>乱云飞渡仍从容——2025年宏观经济分析与新质生产力趋势下银行业机遇与挑战</t>
  </si>
  <si>
    <t>且将新火试新茶——2025年“新质生产力”概念全方位解读及企业机遇与挑战</t>
  </si>
  <si>
    <t>万类霜天竟自由——2025年全球各国市场概览及中国高质量发展下企业机遇与挑战</t>
  </si>
  <si>
    <t>跃上葱茏四百旋——2025年制造业高质量发展趋势与企业视角下“专精特新”扶持政策</t>
  </si>
  <si>
    <r>
      <rPr>
        <b/>
        <sz val="16"/>
        <rFont val="宋体"/>
        <charset val="134"/>
        <scheme val="minor"/>
      </rPr>
      <t>宏观经济与投融资专家</t>
    </r>
    <r>
      <rPr>
        <sz val="16"/>
        <rFont val="宋体"/>
        <charset val="134"/>
      </rPr>
      <t xml:space="preserve">
高级经济师
中美联培博士|北京大学博士后
中房智库特约研究员
清华大学总裁班高级讲师
原总后、总装、总参、北京卫戍区特聘教授
特约评论员：中房智库/经济观察报/21世纪经济报/南方周刊/腾讯财经/新浪财经
特聘讲师：清华（中央国家机关转业干部培训班）/北大/中国社会科学院/中国人大/浙大/上海交大/厦大
多家信托资深宏观财富管理顾问：中国银行/中国建设银行/中国工商银行/中信银行/上饶银行/中国人保/中国人寿/平安保险</t>
    </r>
  </si>
  <si>
    <t>宏观经济与投资机会</t>
  </si>
  <si>
    <t>宏观经济与中国银行业发展机遇</t>
  </si>
  <si>
    <t>年宏观经济趋势——颠覆与重组</t>
  </si>
  <si>
    <t>国企改革三年行动方案——对标世界一流管理提升行动</t>
  </si>
  <si>
    <t>基于国家重大战略布局的“房地产行业发展趋势与金融政策解读及房企应对之道”</t>
  </si>
  <si>
    <t>投融资管理与资本运作</t>
  </si>
  <si>
    <r>
      <rPr>
        <b/>
        <sz val="16"/>
        <rFont val="宋体"/>
        <charset val="134"/>
        <scheme val="minor"/>
      </rPr>
      <t xml:space="preserve">宏观经济研究专家
</t>
    </r>
    <r>
      <rPr>
        <sz val="16"/>
        <rFont val="宋体"/>
        <charset val="134"/>
      </rPr>
      <t xml:space="preserve">经济新周期（地产与互联网）研究专家
6家企业特聘战略咨询顾问/独立董事
阿里巴巴特聘高级讲师
国家工信部社群架构运营师/中国MBA华南联盟理事长
中山大学管理学院丨工商管理硕士/MBA校外导师
中山大学金融科技项目产学研总监
微圈科技 丨CEO/创始人
曾任：珠江实业房地产(上市)丨董事会办公室主任/战略研究负责人
中山大学、广东财经大学、暨南大学等多个高校座客讲师兼研究生导师
</t>
    </r>
  </si>
  <si>
    <t>2024年宏观经济趋势与银行业的机遇与挑战</t>
  </si>
  <si>
    <t>百年未有大变局下的全球经济发展与中国应对策略</t>
  </si>
  <si>
    <t>中国宏观经济趋势与碳达峰碳中和的机遇与挑战</t>
  </si>
  <si>
    <t>人工智能时代的数字经济与企业数字化转型</t>
  </si>
  <si>
    <t>2024年宏观经济趋势与资产配置策略</t>
  </si>
  <si>
    <t>中国宏观经济与粤港澳大湾区的机遇与挑战</t>
  </si>
  <si>
    <r>
      <rPr>
        <b/>
        <sz val="16"/>
        <rFont val="宋体"/>
        <charset val="134"/>
        <scheme val="minor"/>
      </rPr>
      <t>宏观经济/战略规划/国企改革专家</t>
    </r>
    <r>
      <rPr>
        <sz val="16"/>
        <color indexed="8"/>
        <rFont val="宋体"/>
        <charset val="134"/>
      </rPr>
      <t xml:space="preserve">
经济学博士后／工学博士／经济学硕士／管理学学士
江西财经大学MBA专业硕士生导师
江铃易至出行独立董事、沃玛城市商业董事
南昌市大数据局、南昌工业控股、中快餐饮特聘顾问
亚洲城市大学客座教授、北京大学、浙江大学总裁班特约讲师
曾任：云峰集团（绿地集团旗下）|战略发展研究部总监
曾任：上海土木方圆企业管理有限公司|战略咨询事业部总监
曾任：正邦集团|流通事业部供应链总监</t>
    </r>
  </si>
  <si>
    <t>“十四五”数字经济发展规划解读与中国产业数字化转型</t>
  </si>
  <si>
    <t>再造“中国之治”新优势 ——十九届六中全会解读与中国宏观经济形势分析</t>
  </si>
  <si>
    <t>洞悉风云定大局 坚定目标向复兴——俄乌危机、两会解读与宏观经济</t>
  </si>
  <si>
    <t>重锤出击碎壁垒，立破并举定九州 ——建立全国统一大市场深度解读与机遇分析</t>
  </si>
  <si>
    <t>国有企业改革三年行动方案——现代公司治理结构下的任期制与契约化管理</t>
  </si>
  <si>
    <t>战略工作坊——企业顶层设计与盈利性增长战略制定</t>
  </si>
  <si>
    <r>
      <rPr>
        <b/>
        <sz val="16"/>
        <rFont val="宋体"/>
        <charset val="134"/>
        <scheme val="minor"/>
      </rPr>
      <t>企业战略管理专家</t>
    </r>
    <r>
      <rPr>
        <sz val="16"/>
        <rFont val="宋体"/>
        <charset val="134"/>
      </rPr>
      <t xml:space="preserve">
15年企业战略管理培训和管理咨询经验
中国企业发展能力研究中心主任、高级研究员
中央电视台《大家》栏目特聘主讲嘉宾
清华大学卓越总裁现代经济管理高级研修课讲师
曾任：麦肯锡（上海）管理咨询公司|企业管理咨询师
曾任：威罗尼（台湾）工艺有限公司|董事总经理
北京大学、清华大学、山东大学等10多所大学MBA、EMBA、总裁研修班客座及特聘教授
香港亚伦集团、广东华美集团等集团/上市公司战略顾问/董事总经理/常务副总裁/投资人</t>
    </r>
  </si>
  <si>
    <t>企业文化建设与管理</t>
  </si>
  <si>
    <t>中国智慧——中国人的领导艺术</t>
  </si>
  <si>
    <t>卓越领导力——卓有成效的领导者</t>
  </si>
  <si>
    <t>战略执行——构建不依赖于人的执行力体系</t>
  </si>
  <si>
    <t>麦肯锡解决问题的工具与方法</t>
  </si>
  <si>
    <t>商业模式创新设计</t>
  </si>
  <si>
    <r>
      <rPr>
        <b/>
        <sz val="16"/>
        <rFont val="宋体"/>
        <charset val="134"/>
        <scheme val="minor"/>
      </rPr>
      <t xml:space="preserve">宏观经济与投资趋势分析实战专家
</t>
    </r>
    <r>
      <rPr>
        <sz val="16"/>
        <rFont val="宋体"/>
        <charset val="134"/>
        <scheme val="minor"/>
      </rPr>
      <t>20年的宏观经济研究应用经验</t>
    </r>
    <r>
      <rPr>
        <b/>
        <sz val="16"/>
        <rFont val="宋体"/>
        <charset val="134"/>
        <scheme val="minor"/>
      </rPr>
      <t xml:space="preserve">
</t>
    </r>
    <r>
      <rPr>
        <sz val="16"/>
        <rFont val="宋体"/>
        <charset val="134"/>
        <scheme val="minor"/>
      </rPr>
      <t>专业科班出身：中欧国际工商学院金融MBA
曾任：中鼎控股 | 研究院院长
曾任：诺亚财富（上市） | 首席投资顾问
曾任：荷兰全球保险集团（上市） | 宏观研究部经理
曾任：安联基金（上市） | 国际投资部副理
曾任：中国信托商业银行（上市） | 理财顾问</t>
    </r>
  </si>
  <si>
    <t>2024年宏观经济趋势分析</t>
  </si>
  <si>
    <t>2024年经济趋势与资产配置策略</t>
  </si>
  <si>
    <t>资管新规下——企业理财如何变局</t>
  </si>
  <si>
    <t>新经济格局下——股票投资的高胜率法典</t>
  </si>
  <si>
    <t>资产负债表衰退下——私募股权与地产投资的破局之路</t>
  </si>
  <si>
    <t>人工智能与尖端科技投资</t>
  </si>
  <si>
    <r>
      <rPr>
        <b/>
        <sz val="16"/>
        <rFont val="宋体"/>
        <charset val="134"/>
      </rPr>
      <t>智能制造与企业运营管理实战专家</t>
    </r>
    <r>
      <rPr>
        <sz val="16"/>
        <rFont val="宋体"/>
        <charset val="134"/>
      </rPr>
      <t xml:space="preserve">
长期从事工业4.0与智能制造工作实践与理论研究
17年500强企业及上市公司运营与管理经验
参与5个智能工厂和智能化项目的实施与运营
中国工信部智能制造领域特聘专家讲师
海尔卡奥斯工业互联网平台专家顾问
青岛市工业互联网产业联盟专家组成员
东北石油大学的客座教授
清华大学、山东大学、上海交大总裁班特聘讲师
现任：青岛海科智造数字科技有限公司 | 总经理/创始人
曾任：青岛朗进集团 | 运营总监、IT经理
曾任：青岛康普顿股份 | 生产运营总监、SAP项目经理
曾任：海尔集团软件公司 | 副总经理/产品总监
曾任：阿里集团北京合作服务机构 | 总经理</t>
    </r>
  </si>
  <si>
    <t>互联网创新思维与管理创新</t>
  </si>
  <si>
    <t>人工智能与行业应用、发展趋势</t>
  </si>
  <si>
    <t>智能制造与企业数字化转型</t>
  </si>
  <si>
    <t>智能制造与智能工厂打造</t>
  </si>
  <si>
    <t>智能制造与工业4.0</t>
  </si>
  <si>
    <t>企业全面运营管理沙盘实战</t>
  </si>
  <si>
    <r>
      <rPr>
        <b/>
        <sz val="16"/>
        <rFont val="宋体"/>
        <charset val="134"/>
        <scheme val="minor"/>
      </rPr>
      <t>宏观经济专家</t>
    </r>
    <r>
      <rPr>
        <sz val="16"/>
        <rFont val="宋体"/>
        <charset val="134"/>
        <scheme val="minor"/>
      </rPr>
      <t xml:space="preserve">
</t>
    </r>
    <r>
      <rPr>
        <sz val="16"/>
        <color indexed="8"/>
        <rFont val="宋体"/>
        <charset val="134"/>
      </rPr>
      <t>25年经济趋势与投资研究
中国首批证券投资专家
清华大学、武汉大学、北大汇丰特聘讲师
国家工信部《银河企业家培训计划》特聘讲师
腾讯财经《真话真说》出品人/首席经济学家
深交所首批红马甲、证监会首批持牌分析师
深圳湾论坛智库专家
曾任：南方证券 深交所出市代表（红马甲）/营业部经理
曾任：证券时报 信批中心研究部总监、首席策划
现任：中投汇金基金管理有限公司：合伙人（定位：政府产业引导基金）
现任：政府光大集团（深圳）：投资管理人（定位：特色小镇/ppp/产业基金的创新投资）</t>
    </r>
  </si>
  <si>
    <t>融资环境与融资路径</t>
  </si>
  <si>
    <t>2022年的宏观经济与产业升级</t>
  </si>
  <si>
    <t>融资填空题</t>
  </si>
  <si>
    <t>十九大经济战略与金融创新形势分析</t>
  </si>
  <si>
    <t>中美贸易战—中美贸易战的原因、背景、结局</t>
  </si>
  <si>
    <t>资产证券化</t>
  </si>
  <si>
    <r>
      <rPr>
        <b/>
        <sz val="16"/>
        <rFont val="宋体"/>
        <charset val="134"/>
        <scheme val="minor"/>
      </rPr>
      <t>宏观经济战略学家</t>
    </r>
    <r>
      <rPr>
        <sz val="16"/>
        <rFont val="宋体"/>
        <charset val="134"/>
        <scheme val="minor"/>
      </rPr>
      <t xml:space="preserve">
拥有30+年经营管理与研究授课实战经验
20年资深媒体人经验
中国社会科学院 研究生院 | 经济学博士
台湾 东海大学管理学院 | 管理硕士
现任：中华医养总会、海峡两岸医事交流协会 | 副秘书长
现任：台北地方法院 | 国民法官候选人(2021)
现任：台北市中庸实践学会 | 常务理事
曾任：台湾汽电集团（上市、电力公司）| 董事长特助
曾任：中时媒体集团 | 总监 | 社长特助
曾任：新北市政府教育局 | 校长遴选委员
曾任：台北市中庸实践学会 | 理事长
曾任：台湾东海大学 管理学院 | 咨询委员
曾任：台湾诺贝尔医疗集团 | CEO执行长
曾任：河北凯悦地产集团 | 总经理 | 董事长特助
曾任：旺旺集团总部 | 公关委员会经理
曾任：联合报、经济日报 | 记者 | 经理
</t>
    </r>
  </si>
  <si>
    <t>高绩效团队管理技能提升训练</t>
  </si>
  <si>
    <t>经济学原理与应用</t>
  </si>
  <si>
    <t>企业高效执行力</t>
  </si>
  <si>
    <t>企业危机公关与舆情管理</t>
  </si>
  <si>
    <t>企业战略规划与执行</t>
  </si>
  <si>
    <t>全球化思维的领导力修炼</t>
  </si>
  <si>
    <r>
      <rPr>
        <b/>
        <sz val="16"/>
        <rFont val="宋体"/>
        <charset val="134"/>
        <scheme val="minor"/>
      </rPr>
      <t>“互联网+大数据”专家</t>
    </r>
    <r>
      <rPr>
        <sz val="16"/>
        <rFont val="宋体"/>
        <charset val="134"/>
        <scheme val="minor"/>
      </rPr>
      <t xml:space="preserve">
清华大学博士 
某重点大学副教授　　　　　　　　　　　　　　　　　　　　　　　　　　　　　　　　　　　　　　　　　　　　　　　　　　　　　　　　　　　　　　　　　　　　　　　　　　国家工信部计算机信息处理工程师
曾任：奇虎360（上市）丨网页美指
曾任：百度JBP计划丨运营顾问
曾任：韩家英设计丨品牌部策划总监</t>
    </r>
  </si>
  <si>
    <t>触发点战略——大数据营销的内驱力</t>
  </si>
  <si>
    <t>数字化转型——颠覆与重构</t>
  </si>
  <si>
    <t>元宇宙——融合虚拟与现实的未来银行</t>
  </si>
  <si>
    <t>“双碳”背景下企业发展路径与趋势</t>
  </si>
  <si>
    <t>双碳目标下的关键词与新型电力系统构建</t>
  </si>
  <si>
    <t>IT到DT：大数据与精准营销</t>
  </si>
  <si>
    <r>
      <rPr>
        <b/>
        <sz val="16"/>
        <rFont val="宋体"/>
        <charset val="134"/>
      </rPr>
      <t xml:space="preserve">数字化转型实战专家
</t>
    </r>
    <r>
      <rPr>
        <sz val="16"/>
        <rFont val="宋体"/>
        <charset val="134"/>
      </rPr>
      <t>20年世界500强企业数字化转型实战经验
华南理工大学MBA导师
曾任：顺丰集团（世界500强）丨高科技行业副总裁
曾任：中国联想集团（世界500强）丨大区副总经理
曾任：中国移动（世界500强）丨行业中心总经理
曾任：苏宁集团（世界500强）丨助理总经理</t>
    </r>
  </si>
  <si>
    <t>数字化转型的深度思考与最佳实践</t>
  </si>
  <si>
    <t>LTC大数据饱和式营销——端到端整体解决方案训战</t>
  </si>
  <si>
    <t>大模型与AIGC的产业进阶与思维升级</t>
  </si>
  <si>
    <t>通过大连接——企业数字化转型成功案例</t>
  </si>
  <si>
    <t>领导者的战略思维</t>
  </si>
  <si>
    <t>双碳赛道的外延影响和机遇</t>
  </si>
  <si>
    <r>
      <rPr>
        <b/>
        <sz val="16"/>
        <rFont val="宋体"/>
        <charset val="134"/>
        <scheme val="minor"/>
      </rPr>
      <t>金融战略与银行风控专家</t>
    </r>
    <r>
      <rPr>
        <sz val="16"/>
        <rFont val="宋体"/>
        <charset val="134"/>
        <scheme val="minor"/>
      </rPr>
      <t xml:space="preserve">
20年深耕金融领域
【哈佛大学和斯坦福大学联合MPA/MBA、同济大学本硕】
哈佛大学肯尼迪政治学院梅森高级研究员
斯坦福大学商学院斯隆学者
【曾任世界银行集团（国际三大金融机构之一）特约研究员】
专项研究项目：中美竞争合作和21世纪世界经济发展新格局
美国注册金融分析师CFA、高级经济师
一级建造师、注册咨询工程师，英国皇家特许建造师MCIOB、房地产估价师
曾任：万科香港置地（世界500强） | 总经理
曾任：上海鑫侨高置业有限公司 | 总经理
曾任：国家开发银行上海市分行 | 高级信贷总监（副处级）
曾任：上海北外滩集团 | 执行总经理（上海市长直聘）
曾任：上海世博局 | 高级经理
曾任：Zenity Ventures美国硅谷房地产私募基金 | 执行董事MD
</t>
    </r>
  </si>
  <si>
    <t>ESG投资实践</t>
  </si>
  <si>
    <t>创业融资实务课</t>
  </si>
  <si>
    <t>房地产开发投资实战</t>
  </si>
  <si>
    <t>股权投资基金全流程</t>
  </si>
  <si>
    <t>新业态：数字金融转型</t>
  </si>
  <si>
    <t>银行业发展趋势分析与破局</t>
  </si>
  <si>
    <r>
      <rPr>
        <b/>
        <sz val="16"/>
        <rFont val="宋体"/>
        <charset val="134"/>
      </rPr>
      <t>数字化转型实战专家</t>
    </r>
    <r>
      <rPr>
        <sz val="16"/>
        <rFont val="宋体"/>
        <charset val="134"/>
      </rPr>
      <t xml:space="preserve">
互联网连续创业者
“大智物移云”落地实践者
传统产业+互联网实战型讲师
中国Wi-Fi产业联盟副秘书长
工业和信息化部电子第五研究所特邀讲师
商务部国际贸易经济合作研究院高级讲师
曾任：共享雨伞“JJ伞”丨联合创始人、CEO
曾任：某共享经济平台丨联合创始人、CEO
曾任：移动医疗平台“医号馆”丨联合创始人、COO</t>
    </r>
  </si>
  <si>
    <t>跨界融合时代数字化营销变革</t>
  </si>
  <si>
    <t>新基建：智能驱动与产业数字化</t>
  </si>
  <si>
    <t>基于互联网思维的商业模式创新</t>
  </si>
  <si>
    <t>智慧城市发展趋势与产业数字化机遇</t>
  </si>
  <si>
    <t>万物互联：IOT应用解析与变革力量</t>
  </si>
  <si>
    <t>工业互联网：智能制造与数字化建设》</t>
  </si>
  <si>
    <r>
      <rPr>
        <b/>
        <sz val="16"/>
        <rFont val="宋体"/>
        <charset val="134"/>
      </rPr>
      <t>数字经济应用实践专家</t>
    </r>
    <r>
      <rPr>
        <sz val="16"/>
        <rFont val="宋体"/>
        <charset val="134"/>
      </rPr>
      <t xml:space="preserve">
大湾区数字化区块链专家委员成员
一种实体数字化转型能力评估平台专利权人
曾任：腾讯科技|产品经理
曾任：UC（优视科技）|高级产品经理
曾任：阿里巴巴|海外业务总监
现任：广州易波区块链技术有限公司|商业合伙人</t>
    </r>
  </si>
  <si>
    <t>能源互联网与智慧能源：实现行业高价值</t>
  </si>
  <si>
    <t>工业互联网：为数字化生产管理创造新价值</t>
  </si>
  <si>
    <t>让数据引爆加速——数据中台和业务中台高效赋能</t>
  </si>
  <si>
    <t>数字价值赋能：新数字化营销流量密码</t>
  </si>
  <si>
    <t>数字经济下的组织变革：重新定义组织管理价值</t>
  </si>
  <si>
    <t>新兴加速器——数字经济商业模式重塑</t>
  </si>
  <si>
    <r>
      <rPr>
        <b/>
        <sz val="16"/>
        <rFont val="宋体"/>
        <charset val="134"/>
      </rPr>
      <t>宏观经济与数字化转型专家</t>
    </r>
    <r>
      <rPr>
        <sz val="16"/>
        <rFont val="宋体"/>
        <charset val="134"/>
      </rPr>
      <t xml:space="preserve">
桂林电子科技大学&amp;西南大学 教授
西北农林科技大学经济学博士、西南大学管理学硕士
工信部互联网金融工程师
中国教育发展战略学会学术桥评审专家
中国科学技术大学凡科评审质量研究院评审专家
国家级一流课程负责人
桂林拓普香料、百色农投、柳州五菱企业顾问
现任：桂林电子科技大学 | 金融系系主任、金融工程专业负责人
现任：桂林农商行 | 独立董事
曾任：西南大学 | 副教授
曾任：重庆工业交通处| 副处级干部
25个省/市科技系统评审专家：国家社科基金，农业农村部科技部/财政部/科技部，广西/江西/江苏/西藏/河北/湖南/四川/青海科技厅评审专家</t>
    </r>
  </si>
  <si>
    <t>新质生产力下的数字化转型的最佳实践</t>
  </si>
  <si>
    <t>穿越宏观经济周期，打造韧性企业</t>
  </si>
  <si>
    <t>解读区域产业经济，洞察企业商机</t>
  </si>
  <si>
    <t>金融科技赋能商业银行数字化转型</t>
  </si>
  <si>
    <t>数字赋能企业核心竞争力的内在逻辑和商业思维</t>
  </si>
  <si>
    <t>底层逻辑和顶层认知：企业管理守正创新</t>
  </si>
  <si>
    <r>
      <rPr>
        <b/>
        <sz val="16"/>
        <rFont val="宋体"/>
        <charset val="134"/>
        <scheme val="minor"/>
      </rPr>
      <t xml:space="preserve">企业资本运作实战专家
</t>
    </r>
    <r>
      <rPr>
        <sz val="16"/>
        <rFont val="宋体"/>
        <charset val="134"/>
        <scheme val="minor"/>
      </rPr>
      <t>法国蒙大工商管理博士
基金管理人资格证
上海股权交易中心专家顾问
麦肯锡前银行项目组PM总行项目负责人之一
曾任：安源生物医药丨CFO兼董秘
曾任：盛大汽车集团（上司公司）丨资本事业部总裁
曾任：轩石资产管理公司（持牌基金）丨董事长
曾任：东亚银行总行（跨国银行）丨副总经理
曾任：汇丰银行（世界500强）丨区域总监</t>
    </r>
  </si>
  <si>
    <t>企业顶层股权设计与合伙人机制</t>
  </si>
  <si>
    <t>投资决策与尽职调查</t>
  </si>
  <si>
    <t>企业投融资管理与资本运作实战</t>
  </si>
  <si>
    <t>企业融资破局与金融机构解密</t>
  </si>
  <si>
    <t>企业资本思维与战略</t>
  </si>
  <si>
    <r>
      <rPr>
        <b/>
        <sz val="16"/>
        <rFont val="宋体"/>
        <charset val="134"/>
      </rPr>
      <t>“数字化”规划&amp;实施&amp;运营实战专家</t>
    </r>
    <r>
      <rPr>
        <sz val="16"/>
        <rFont val="宋体"/>
        <charset val="134"/>
      </rPr>
      <t xml:space="preserve">
14年IT/数字化实战经验+ 10年数字化顾问（咨询）/培训经验
电子科技大学计算机/国际贸易双学士、计算机应用技术硕士
国际数据管理协会DAMA中国会员
IEEE电气与电子工程师学会会员
ACM美国计算机学会会员/中国计算机学会CCF会员
曾任：华为技术有限公司（世界500强）| 解决方案经理
曾任：诺基亚通信（世界500强）| 技术支持/项目管理专家
曾任：索贝数码（广播电视行业领军企业）| 系统项目设计经理
曾任：中通服 规划设计院 | 咨询设计师</t>
    </r>
  </si>
  <si>
    <t>从连接到行动，从数治到数智——数字化生态下的企业转型</t>
  </si>
  <si>
    <t>从连接到行动，从数治到数智——数字化转型创新工作坊</t>
  </si>
  <si>
    <t>追根溯源，精准分析——赋能业务的数据思维与应用</t>
  </si>
  <si>
    <t>追根溯源，精准决策——数据思维和数据分析在管理中的应用</t>
  </si>
  <si>
    <t>AI加速：办公效率的智能化转型—AI发展趋势及应用</t>
  </si>
  <si>
    <t>人工智能的发展趋势及应用</t>
  </si>
  <si>
    <r>
      <rPr>
        <b/>
        <sz val="16"/>
        <rFont val="宋体"/>
        <charset val="134"/>
      </rPr>
      <t xml:space="preserve">数字化转型与敏捷产品研发实战派专家
</t>
    </r>
    <r>
      <rPr>
        <sz val="16"/>
        <rFont val="宋体"/>
        <charset val="134"/>
      </rPr>
      <t>美国威斯康星协和大学工商管理硕士
智参智库数字化转型智库专家
中国数字建设峰会分享嘉宾
福建省工信厅数字化转型研讨会嘉宾
混沌大学商业创新教练、全球软件峰会特邀讲师、敏捷之旅特邀讲师
曾任：金蝶集团（中国500强） | 高级研发总监
曾任：顺丰科技公司（世界500强） | 敏捷教练部门经理
曾任：通用电气公司（世界500强） | 研发项目经理
曾任：红帽（中国）软件公司（上市） | 部门经理
曾任：Thoughtworks思特沃克 | 中国区数字化转型咨询资深专家</t>
    </r>
  </si>
  <si>
    <t>数据驱动的研发效能管理</t>
  </si>
  <si>
    <t>数字化转型与敏捷产品管理</t>
  </si>
  <si>
    <t>数字化敏捷组织转型与治理</t>
  </si>
  <si>
    <t>企业数字化研发与敏捷转型案例</t>
  </si>
  <si>
    <t>数字化转型下的敏捷产品研发与务实</t>
  </si>
  <si>
    <t>价值驱动的数字化转型产品价值衡量与动态规划决策之道</t>
  </si>
  <si>
    <r>
      <rPr>
        <b/>
        <sz val="16"/>
        <rFont val="宋体"/>
        <charset val="134"/>
        <scheme val="minor"/>
      </rPr>
      <t>金融战略转型领域杰出专家</t>
    </r>
    <r>
      <rPr>
        <sz val="16"/>
        <rFont val="宋体"/>
        <charset val="134"/>
        <scheme val="minor"/>
      </rPr>
      <t xml:space="preserve">
原招银大学执行校长
拥有30多年的中央银行和商业银行深厚资历与丰富经验
曾在：中国人民银行省级分行从事管理工作12年
曾在：招商银行总部高层管理岗位深耕 20余年
其中  总行战略发展部门和省级分行管理工作近10年
招银大学和博士后科研工作站管理工作10余年
中国企业人才发展智库首席顾问
国际绩效改进协会中国区分会终身荣誉主席
中关村人才协会人才培养与评价工作委员会专家委员会委员</t>
    </r>
  </si>
  <si>
    <t>招商银行发展战略与数字化转型</t>
  </si>
  <si>
    <t>商业银行经营绩效提升工作坊</t>
  </si>
  <si>
    <t>人才发展战略与组织管理绩效</t>
  </si>
  <si>
    <t>招商银行智能风险管理体系探索</t>
  </si>
  <si>
    <t>招商银行零售王者战略与科技解码</t>
  </si>
  <si>
    <t>招商银行私人银行业务发展探索</t>
  </si>
  <si>
    <r>
      <rPr>
        <b/>
        <sz val="16"/>
        <rFont val="宋体"/>
        <charset val="134"/>
        <scheme val="minor"/>
      </rPr>
      <t>银行创新营销管理导师</t>
    </r>
    <r>
      <rPr>
        <sz val="16"/>
        <rFont val="宋体"/>
        <charset val="134"/>
        <scheme val="minor"/>
      </rPr>
      <t xml:space="preserve">
创新营销管理导师
全景经营模式设计师
银行提质增效实战教练
持证CFP国际金融理财师
国家注册高级企业培训师
美国4D领导力授权认证讲师
13所大学EDP中心常年合作讲师
15家银行全年营销咨询特聘顾问
21家商业银行教培中心合作讲师
曾任职中国农业银行，中国平安集团
曾任：银合共创孵化中心 | 联合创始人
热销版权课精睿行长™营效特攻®易贷方略™行稳致远©网格型动®四季长虹©等。</t>
    </r>
  </si>
  <si>
    <t>行稳致远©大变局时代卓越管理者的七项能力修炼</t>
  </si>
  <si>
    <t>行稳致远©微利时代中层管理干部的经营模式创新</t>
  </si>
  <si>
    <t>精睿行长®商业银行精细化效能管理转型智慧</t>
  </si>
  <si>
    <t>精睿行长®商业银行精准化产能倍增执行方略</t>
  </si>
  <si>
    <t>易贷方略™共同富裕进程中零售信贷业务精准拓销方略</t>
  </si>
  <si>
    <t>易贷方略™普惠金融背景下小微信贷业务精准拓销方略</t>
  </si>
  <si>
    <r>
      <rPr>
        <b/>
        <sz val="16"/>
        <rFont val="宋体"/>
        <charset val="134"/>
        <scheme val="minor"/>
      </rPr>
      <t>零售银行实战营销教练</t>
    </r>
    <r>
      <rPr>
        <sz val="16"/>
        <rFont val="宋体"/>
        <charset val="134"/>
        <scheme val="minor"/>
      </rPr>
      <t xml:space="preserve">
国家注册高级咨询师、国际金融理财师
中国建设银行总行个金业务顾问
《网格化精准营销》落地辅导项目三大创始人之一
《营销资本+》银行创新营销落地项目三大创始人之一
曾任：兴业银行营销设计经理、内训师</t>
    </r>
  </si>
  <si>
    <t>得零售者得天下——零售银行智慧营销密码</t>
  </si>
  <si>
    <t>小微信贷营销策略指南</t>
  </si>
  <si>
    <t>大客户“攻心”营销与关系维护实战训练</t>
  </si>
  <si>
    <t>基金产品营销与套牢客户健诊盘活实战训练</t>
  </si>
  <si>
    <t>基于乡村振兴战略的金融营销体系落地</t>
  </si>
  <si>
    <t>拓面强基信贷倍增（项目）</t>
  </si>
  <si>
    <r>
      <rPr>
        <b/>
        <sz val="16"/>
        <rFont val="宋体"/>
        <charset val="134"/>
        <scheme val="minor"/>
      </rPr>
      <t>银行对公营销策略专家</t>
    </r>
    <r>
      <rPr>
        <sz val="16"/>
        <rFont val="宋体"/>
        <charset val="134"/>
        <scheme val="minor"/>
      </rPr>
      <t xml:space="preserve">
13年金融行业培训、咨询经验
四锁营销体系创始人
CRST对公营销体系创始人
产能方略金融研究院创始人
曾任：某股份制龙头商业银行|对公产品经理、培训科科长</t>
    </r>
  </si>
  <si>
    <t>对公客户经理营销沙盘</t>
  </si>
  <si>
    <t>中小微企业授信营销风控一体化</t>
  </si>
  <si>
    <t>综合支行长经营管理沙盘训练营</t>
  </si>
  <si>
    <t>2022年对公开门红之产能倍增训练营</t>
  </si>
  <si>
    <t>四锁营销—客户经理代发业务营销工作坊</t>
  </si>
  <si>
    <t>对公业务扩户提质“四锁营销”营销（重在无贷户）</t>
  </si>
  <si>
    <r>
      <rPr>
        <b/>
        <sz val="16"/>
        <rFont val="宋体"/>
        <charset val="134"/>
        <scheme val="minor"/>
      </rPr>
      <t>银行对公实战营销策略专家</t>
    </r>
    <r>
      <rPr>
        <sz val="16"/>
        <rFont val="宋体"/>
        <charset val="134"/>
        <scheme val="minor"/>
      </rPr>
      <t xml:space="preserve">
银行资源要素平台创新专家
产能方略金融研究中心联合创始人
南山区粤海街道民营党委“两新党建讲师团”讲师
台湾两岸金融交流协会大陆事务执行秘书
曾任：人民银行深圳中心支行丨电子结算中心一代二代支付系统推广岗</t>
    </r>
  </si>
  <si>
    <t>大客户营销</t>
  </si>
  <si>
    <t>2024宏观局势与中观行业分析</t>
  </si>
  <si>
    <t>基于现场呈现与金融业务推动的对公商务谈判营销</t>
  </si>
  <si>
    <t>基于支行网点营销思维突破下的公私联动营销实战</t>
  </si>
  <si>
    <t>攻坚2024——中小银行对公业务问鼎区域龙头的三大战役</t>
  </si>
  <si>
    <t>赢在2024——优质企业拓户提质&amp;中小企业批量营销</t>
  </si>
  <si>
    <r>
      <rPr>
        <b/>
        <sz val="16"/>
        <rFont val="宋体"/>
        <charset val="134"/>
        <scheme val="minor"/>
      </rPr>
      <t>银行行长经营管理专家</t>
    </r>
    <r>
      <rPr>
        <sz val="16"/>
        <rFont val="宋体"/>
        <charset val="134"/>
        <scheme val="minor"/>
      </rPr>
      <t xml:space="preserve">
国内金融生态圈银行实践专家
深圳市传统文化研究会艺术文艺专业委员会 副秘书长
中国社科院研究生学院金融系 客座讲师
曾任职：政府机关从事金融与税务
曾任职：中兴通讯学院
曾任职：华师银行研究院 院长
■ 银行业创新项目《纵横银行+》项目首席研发人
■ 著有书籍《银行理财产品这样卖》作者
■ 中行总行、浦发总行、光大总行、工商银行、建设银行、农业银行、民生银行、中信银行、兴业银行、平安银行、昆仑银行、宁夏银行、汉口银行、郑州银行、成都银行等多家银行特聘讲师，年课量100+天。
</t>
    </r>
  </si>
  <si>
    <t>中国文化与行长领导智慧-殷国辉</t>
  </si>
  <si>
    <t>五行性格与行长识人用人</t>
  </si>
  <si>
    <t>金融生态与跨界整合营销</t>
  </si>
  <si>
    <t>中国商道与银行营销智慧</t>
  </si>
  <si>
    <t>目标管理与六步业绩倍增</t>
  </si>
  <si>
    <t>客户经营与关系维护技巧</t>
  </si>
  <si>
    <r>
      <rPr>
        <b/>
        <sz val="16"/>
        <rFont val="宋体"/>
        <charset val="134"/>
        <scheme val="minor"/>
      </rPr>
      <t>银行金融科技专家</t>
    </r>
    <r>
      <rPr>
        <sz val="16"/>
        <rFont val="宋体"/>
        <charset val="134"/>
        <scheme val="minor"/>
      </rPr>
      <t xml:space="preserve">
银行实战营销高级顾问|国际金融营销高级顾问
国际GPST注册认证高级培训师|ICF教练
美国哥伦比亚大学硕士
12所大学EDP中心客座讲师
曾任：某国有银行总行互联网金融部门  总负责人（中方）
曾任：某国有银行分行副行长
曾任：某国有银行分行个人金融部 总负责人
现任：互联网公司普惠金融部总裁/兼任华南区负责人</t>
    </r>
  </si>
  <si>
    <t>宏观经济与金融形势分析</t>
  </si>
  <si>
    <t>金融科技——银行数字化转型创新与应用前沿</t>
  </si>
  <si>
    <t>商业银行数字化转型背景下的零售营销</t>
  </si>
  <si>
    <t>一线成交卓有成效的电话营销技巧</t>
  </si>
  <si>
    <t>银行宏观经济背景下的对公营销——实战技巧与案例分析</t>
  </si>
  <si>
    <t>银行转型背景下小微企业信贷营销策略</t>
  </si>
  <si>
    <r>
      <rPr>
        <b/>
        <sz val="16"/>
        <rFont val="宋体"/>
        <charset val="134"/>
        <scheme val="minor"/>
      </rPr>
      <t>银行合规法律风险防控专家</t>
    </r>
    <r>
      <rPr>
        <sz val="16"/>
        <rFont val="宋体"/>
        <charset val="134"/>
        <scheme val="minor"/>
      </rPr>
      <t xml:space="preserve">
5年中国人民银行管理经验
16年高校金融及运用经济管理教学经验
民商法学在读博士
风控课程全案例讲解首创讲师
曾任职人民银行某分行</t>
    </r>
  </si>
  <si>
    <t>《民法典》下信贷业务风控法律风控能力提升全案例解析</t>
  </si>
  <si>
    <t>2022年《金融消费者权益保护法》下投诉处理法律解析全案例分析及应对措施</t>
  </si>
  <si>
    <t>反洗钱业务实务及电信诈骗案例解析</t>
  </si>
  <si>
    <t>柜面业务防范与控制全案例解析</t>
  </si>
  <si>
    <t>应用经济学下银行业务风险案例解析</t>
  </si>
  <si>
    <t>账户管理疑难业务全案例解析</t>
  </si>
  <si>
    <r>
      <rPr>
        <b/>
        <sz val="16"/>
        <rFont val="宋体"/>
        <charset val="134"/>
        <scheme val="minor"/>
      </rPr>
      <t>银行新金融实战专家</t>
    </r>
    <r>
      <rPr>
        <sz val="16"/>
        <rFont val="宋体"/>
        <charset val="134"/>
        <scheme val="minor"/>
      </rPr>
      <t xml:space="preserve">
13年国有银行实战经验
19年股份制银行实战经验
清华大学/北京航空航天大学硕士
中国人民大学商学院兼职教授
国际供应链与运营管理学会副主席
国家注册资产评估师/国内私募基金经理人/国家认证理财规划师
曾任：平安银行、兴业银行、建设银行丨行长/副总经理/总经理助理
现任：某股份制商业银行分行金融产品创新部  总经理</t>
    </r>
  </si>
  <si>
    <t>银行4.0—一场金融界的数字化革命</t>
  </si>
  <si>
    <t>网点营销、团队管理及金融创新——公司金融业务突围战</t>
  </si>
  <si>
    <t>商业银行金融服务方案设计及创新产品</t>
  </si>
  <si>
    <t>商业银行供应链金融政策分析、平台构建与前景展望</t>
  </si>
  <si>
    <t>普惠金融发展策略与小微信贷批量营销及风控</t>
  </si>
  <si>
    <t>供应链金融营销与特定行业金融服务方案设计</t>
  </si>
  <si>
    <r>
      <rPr>
        <b/>
        <sz val="16"/>
        <rFont val="宋体"/>
        <charset val="134"/>
        <scheme val="minor"/>
      </rPr>
      <t>网点转型及网点管理专家</t>
    </r>
    <r>
      <rPr>
        <sz val="16"/>
        <rFont val="宋体"/>
        <charset val="134"/>
        <scheme val="minor"/>
      </rPr>
      <t xml:space="preserve">
《5A行长TM》版权课程发起人
《当责领导力TM》国际版权课程国内首批授权讲师
《小景大爱TM-3微服务体系设计》版权课程发起人
日产训（中国）MTP-TTT（6单元版）认证讲师
中央电视台特邀嘉宾
国家二级心理咨询师
专注于网点转型管理、网点负责人、运营经理团队能力培养
全国多省农商行、城商行、农信社等多地区域指定合作老师
曾任：日资、韩资公司，科技公司、某教育集团深圳公司总经理、华南区业务总监</t>
    </r>
  </si>
  <si>
    <t>5A行长®——网点转型背景下支行长综合管理能力提升</t>
  </si>
  <si>
    <t>支行长核心竞争力提升</t>
  </si>
  <si>
    <t>迎难而上 蜕变之旅——数字时代内控行长综合能力提升</t>
  </si>
  <si>
    <t>内勤行长履职及服务管理能力提升</t>
  </si>
  <si>
    <t>小景大爱-“3”微客户体验设计（银行）</t>
  </si>
  <si>
    <t>银行网点深化转型标准化进阶管理与提升</t>
  </si>
  <si>
    <r>
      <rPr>
        <b/>
        <sz val="16"/>
        <rFont val="宋体"/>
        <charset val="134"/>
        <scheme val="minor"/>
      </rPr>
      <t>银行声誉风险与舆情管理专家</t>
    </r>
    <r>
      <rPr>
        <sz val="16"/>
        <rFont val="宋体"/>
        <charset val="134"/>
        <scheme val="minor"/>
      </rPr>
      <t xml:space="preserve">
10多年银行工作培训从业经历
曾任：上海某股份制银行客户经理
上海财经大学常年合作讲师
中国人民银行郑州培训学院特聘讲师
浦发、华夏、邮储、交通银行总行合作讲师
上海交通大学、中山大学、武汉大学、湖南大学等多所院校金融课程指定合作讲师</t>
    </r>
  </si>
  <si>
    <t>5G时代——银行舆情管控与声誉风险管理</t>
  </si>
  <si>
    <t>金融消费者权益保护</t>
  </si>
  <si>
    <t>网点突发事件与应急处理技巧</t>
  </si>
  <si>
    <t>金融营销宣传规范专题培训</t>
  </si>
  <si>
    <t>金融消费者权益保护管理培训</t>
  </si>
  <si>
    <t>金融消费者个人信息保护专题培训</t>
  </si>
  <si>
    <r>
      <rPr>
        <b/>
        <sz val="16"/>
        <rFont val="宋体"/>
        <charset val="134"/>
        <scheme val="minor"/>
      </rPr>
      <t>私行财富管理专家</t>
    </r>
    <r>
      <rPr>
        <sz val="16"/>
        <rFont val="宋体"/>
        <charset val="134"/>
        <scheme val="minor"/>
      </rPr>
      <t xml:space="preserve">
湖南大学工商管理硕士，经济师
CFP国际金融理财师
19年银行销售及财富管理经验
其中6年招商银行理财经理和私人银行经验
招商银行总行优秀教师
招商银行总行招银大学教师
曾任：华融湘江银行湘潭分行  财富管理中心总经理
曾任：农业银行衡阳分行  分理处主任
曾任：招商银行湘潭分行/长沙分行  贵宾理财经理、营业部经理/私人银行高级经理</t>
    </r>
  </si>
  <si>
    <t>让客户追着你买保险</t>
  </si>
  <si>
    <t>私人银行业务的核心理念与要</t>
  </si>
  <si>
    <t>私人银行专业化营销流程实战训练（可做项目）</t>
  </si>
  <si>
    <t>中高端客户提升、营销与维护</t>
  </si>
  <si>
    <t>高端客户深度KYC与财富检视</t>
  </si>
  <si>
    <t>理财产品顾问式营销与资产配置</t>
  </si>
  <si>
    <r>
      <rPr>
        <b/>
        <sz val="16"/>
        <rFont val="宋体"/>
        <charset val="134"/>
        <scheme val="minor"/>
      </rPr>
      <t>银行风险管理实战专家</t>
    </r>
    <r>
      <rPr>
        <sz val="16"/>
        <rFont val="宋体"/>
        <charset val="134"/>
        <scheme val="minor"/>
      </rPr>
      <t xml:space="preserve">
20年商业银行工作经验
10年银行业培训实战经验
国家认证金融经济师/风险管理师
中山大学特邀讲师
银行业协会特邀讲师
资深银行合规管理讲师</t>
    </r>
  </si>
  <si>
    <t>商业银行反电诈与反洗钱风险控制</t>
  </si>
  <si>
    <t>商业银行反洗钱实战技巧及案例分析</t>
  </si>
  <si>
    <t>商业银行信贷业务全流程实战技巧及技能提升</t>
  </si>
  <si>
    <t>数字时代柜面操作风险防范与内部控制实务</t>
  </si>
  <si>
    <t>数字时代银行员工行为规范与合规警示</t>
  </si>
  <si>
    <t>数字时代银行运营主管履职能力提升</t>
  </si>
  <si>
    <r>
      <rPr>
        <b/>
        <sz val="16"/>
        <rFont val="宋体"/>
        <charset val="134"/>
        <scheme val="minor"/>
      </rPr>
      <t>财富管理与营销管理实战专家</t>
    </r>
    <r>
      <rPr>
        <sz val="16"/>
        <rFont val="宋体"/>
        <charset val="134"/>
        <scheme val="minor"/>
      </rPr>
      <t xml:space="preserve">
中国人民大学经济学硕士 
中国金融理财师
美国注册财务规划师
完成清华大学五道口金融管理高管教育研修
银行、证券、保险、私募、信托和基金行业特邀讲师
日产训企业中高层管理MTP国际版权课授权认证讲师
人大\浙大\哈工大\上财\西财\东财\天大\金标委等平台特邀讲师
商业新知银行业数字化转型智库专家
北京盈科律师事务所高客共赢私董会联合召集人
曾任：某银行北京分行\友邦北分\咨询公司首席项目总监</t>
    </r>
  </si>
  <si>
    <t>2025宏观经济形势分析与资产配置</t>
  </si>
  <si>
    <t>零售业务发展趋势及数字化营销新策略</t>
  </si>
  <si>
    <t>商业银行数字化转型与AI赋能业务发展</t>
  </si>
  <si>
    <t>私行客户高效维护与拓展</t>
  </si>
  <si>
    <t>四季支行管理法-支行长标准化零售管理流程锻造</t>
  </si>
  <si>
    <t>新经济趋势下的分红险营销实战</t>
  </si>
  <si>
    <r>
      <rPr>
        <b/>
        <sz val="16"/>
        <rFont val="宋体"/>
        <charset val="134"/>
        <scheme val="minor"/>
      </rPr>
      <t>银行网点管理实战专家</t>
    </r>
    <r>
      <rPr>
        <sz val="16"/>
        <rFont val="宋体"/>
        <charset val="134"/>
        <scheme val="minor"/>
      </rPr>
      <t xml:space="preserve">
20年国有银行管理工作经验/10年金融行业培训经验
经济师、AFP金融理财师
厦门大学经济学硕士/山东大学软件工程硕士
中国政法大学EMBA工商管理硕士
曾任：某500强国有银行支行 储蓄柜员/团支部书记/信贷部主任/分理处主任/支行行长/内训师/财富管理中心经理
曾任：某国有银行某市分行公司机构业务部 总经理</t>
    </r>
  </si>
  <si>
    <t>大堂制胜——银行大堂经理综合能力提升</t>
  </si>
  <si>
    <t>对公机构类客群营销策略与团队目标管理</t>
  </si>
  <si>
    <t>公私联动与客户精准营销</t>
  </si>
  <si>
    <t>普惠金融——小微信贷营销</t>
  </si>
  <si>
    <t>商业银行声誉风险与舆情防范</t>
  </si>
  <si>
    <t>银行对公客户经理营销技能提升</t>
  </si>
  <si>
    <r>
      <rPr>
        <b/>
        <sz val="16"/>
        <rFont val="宋体"/>
        <charset val="134"/>
        <scheme val="minor"/>
      </rPr>
      <t xml:space="preserve">绿色金融与风险管理专家
</t>
    </r>
    <r>
      <rPr>
        <sz val="16"/>
        <rFont val="宋体"/>
        <charset val="134"/>
        <scheme val="minor"/>
      </rPr>
      <t>40+年国有大型商业银行从业经历
曾任某国有银行省会城市分行副行长
曾任某国有银行地市分行行长
曾任某国有银行省分行投资银行部/金融市场部/信用管理部/绿色金融创新部总经理
现任：某国有银行|绿色金融研究院绿色金融创新实验室专家
某省金融学会绿色金融专业委员会委员|国家通讯社某省分社特聘绿色金融专家|某双一流大学经济研究院特聘绿色金融专家|某大型国有企业投资决策委员会委员</t>
    </r>
  </si>
  <si>
    <t>零碳金融——“双碳”与绿色金融</t>
  </si>
  <si>
    <t>稳健经营——银行全面风险管理</t>
  </si>
  <si>
    <t>法无禁，即可行——投资银行业务</t>
  </si>
  <si>
    <t>最佳组合——金融企业资金运营管理</t>
  </si>
  <si>
    <t>“三农”总抓手——绿色金融助力县域经济与乡村振兴</t>
  </si>
  <si>
    <t>金融变革——中国共产党领导下的百年金融发展史</t>
  </si>
  <si>
    <r>
      <rPr>
        <b/>
        <sz val="16"/>
        <rFont val="宋体"/>
        <charset val="134"/>
        <scheme val="minor"/>
      </rPr>
      <t>资深私人银行实战专家</t>
    </r>
    <r>
      <rPr>
        <sz val="16"/>
        <rFont val="宋体"/>
        <charset val="134"/>
        <scheme val="minor"/>
      </rPr>
      <t xml:space="preserve">
25年金融市场实操经验
曾任：汉红股权|董事总经理
曾任：渣打银行（世界500强）|私人银行部董事
曾任：法国巴黎银行（世界500强）|私人银行董事
曾任：美国保德信（世界500强）|副总裁
曾任：英国保诚（世界500强）|亚洲科技型基金经理
擅长领域：私人银行、资产配置、基金营销、财富管理、客户营销、信托营销等
</t>
    </r>
  </si>
  <si>
    <t>保险金信托及家族财富资产隔离实际案例大解析</t>
  </si>
  <si>
    <t>大国之路——“一带一路”国家战略与金融行业的新契机</t>
  </si>
  <si>
    <t>夯基务实——理财经理实战型基金销售技巧</t>
  </si>
  <si>
    <t>宏观洞见——宏观经济剖析下到财富管理策略及资产配置</t>
  </si>
  <si>
    <t>巧挖深耕——银行高净值客户的营销维护与深耕能力的提升</t>
  </si>
  <si>
    <t>私人银行财富顾问陪访的完美成交实战训练</t>
  </si>
  <si>
    <r>
      <rPr>
        <b/>
        <sz val="16"/>
        <rFont val="宋体"/>
        <charset val="134"/>
        <scheme val="minor"/>
      </rPr>
      <t xml:space="preserve">银行业务转型与数字化营销专家
</t>
    </r>
    <r>
      <rPr>
        <sz val="16"/>
        <rFont val="宋体"/>
        <charset val="134"/>
        <scheme val="minor"/>
      </rPr>
      <t>30年企业实战经验，横跨科技、金融两大行业
AFCA亚洲金融合作联盟金融研修院专家顾问
曾任：台湾花旗银行 | 台北/台中/新竹消费金融事业部总经理
曾任：台湾崇越科技（上市公司） | 海外分部经理
曾任：灿阳电子科技（Sansonic Electronics）| 零售电子研发主管
现任：广州视源股份（上市公司） | 创新研究院院长</t>
    </r>
  </si>
  <si>
    <t>金融科技下的大数据营销</t>
  </si>
  <si>
    <t>数字化银行--线上线下整合营销、平台化营销与服务</t>
  </si>
  <si>
    <t>AR营销结合银行长尾客户营销解决方案</t>
  </si>
  <si>
    <t>数字人民币在银行业务场景的应用</t>
  </si>
  <si>
    <t>银行客户流失预警系统的设计与实现</t>
  </si>
  <si>
    <t>银行“长尾”零售客户的营销策略</t>
  </si>
  <si>
    <r>
      <rPr>
        <b/>
        <sz val="16"/>
        <rFont val="宋体"/>
        <charset val="134"/>
        <scheme val="minor"/>
      </rPr>
      <t>银行服务营销专家</t>
    </r>
    <r>
      <rPr>
        <sz val="16"/>
        <rFont val="宋体"/>
        <charset val="134"/>
        <scheme val="minor"/>
      </rPr>
      <t xml:space="preserve">
3年汇丰银行服务营销实战经验
10年专业的银行培训及银行网点辅导经验
12年银行服务营销与咨询培训工作经验
大连海事大学管理学学士
东北财经大学工商管理硕士
ACI国际认证职业培训师
中国形象设计协会注册形象设计师
日产训（中国）MTP-TTT（6单元版）认证讲师
曾任：汇丰银行 客户经理</t>
    </r>
  </si>
  <si>
    <t>“吹尽狂沙始见金”——金牌柜员服务营销技能提升</t>
  </si>
  <si>
    <t>“破茧化蝶”——大堂经理服务营销综合能力提升</t>
  </si>
  <si>
    <t>“扬帆远航”——银行客户经理业绩倍增技能提升</t>
  </si>
  <si>
    <t>“转危为机”——客户投诉抱怨处理技巧</t>
  </si>
  <si>
    <t>服务创优——银行星级标杆示范网点打造</t>
  </si>
  <si>
    <t>有“礼”行天下——银行商务礼仪与职业形象塑造</t>
  </si>
  <si>
    <r>
      <rPr>
        <b/>
        <sz val="16"/>
        <rFont val="宋体"/>
        <charset val="134"/>
        <scheme val="minor"/>
      </rPr>
      <t>金融营销管理专家</t>
    </r>
    <r>
      <rPr>
        <sz val="16"/>
        <rFont val="宋体"/>
        <charset val="134"/>
        <scheme val="minor"/>
      </rPr>
      <t xml:space="preserve">
十五年金融营销管理经验
注册金融理财规划师 （CFP）
北美财务规划师（LOMA）
延边农商行营销管理顾问
《网格化精准营销》辅导项目创始三杰之一
《5A行长》项目创始人之一
《银行网点转型之道》作者
《保险合伙人计划》作者
《精品沙龙营销》作者</t>
    </r>
  </si>
  <si>
    <t>互联网时代银行网点营销策略</t>
  </si>
  <si>
    <t>互联网时代银行网点管理策略</t>
  </si>
  <si>
    <t>大数据时代存量客户价值激活</t>
  </si>
  <si>
    <t>绩优.储客1+100版权课程</t>
  </si>
  <si>
    <t>优增.创客增员大师版权课程</t>
  </si>
  <si>
    <t>卓越.寿险企业家版权课程</t>
  </si>
  <si>
    <r>
      <rPr>
        <b/>
        <sz val="16"/>
        <rFont val="宋体"/>
        <charset val="134"/>
        <scheme val="minor"/>
      </rPr>
      <t>银行网点效能提升专家</t>
    </r>
    <r>
      <rPr>
        <sz val="16"/>
        <rFont val="宋体"/>
        <charset val="134"/>
        <scheme val="minor"/>
      </rPr>
      <t xml:space="preserve">
30多年银行实战管理工作经验
金融理财师、融资规划师
总行十大金牌内训师
历任：某国有银行网点主任、支行行长、分行个金部老总、总行专职转型内训师
</t>
    </r>
  </si>
  <si>
    <t>侧重管理-支行行长管理能力与营销能力提升</t>
  </si>
  <si>
    <t>侧重营销-中高级管理人员 商战营销与客户关系维护</t>
  </si>
  <si>
    <t>公私联动-金融科技及数字化赋能公私联动综合营销</t>
  </si>
  <si>
    <t>金融生态圈-新时期银行如何构建金融生态圈</t>
  </si>
  <si>
    <t>理财经理-团队服务与营销技巧提升</t>
  </si>
  <si>
    <t>精细化-管理能力提升与精细化管理培训</t>
  </si>
  <si>
    <r>
      <rPr>
        <b/>
        <sz val="16"/>
        <rFont val="宋体"/>
        <charset val="134"/>
        <scheme val="minor"/>
      </rPr>
      <t xml:space="preserve">银行营销管理专家
</t>
    </r>
    <r>
      <rPr>
        <sz val="16"/>
        <rFont val="宋体"/>
        <charset val="134"/>
        <scheme val="minor"/>
      </rPr>
      <t xml:space="preserve">15年金融行业培训经验
曾任：中国建设银行某支行行长
曾任：太平人寿总公司银行保险部培训经理
</t>
    </r>
  </si>
  <si>
    <t>团险——非车险企业客户拓展.关系升级与沟通谈判技巧</t>
  </si>
  <si>
    <t>银行保险——网点经营与沙龙营销</t>
  </si>
  <si>
    <t>银行保险网点经营，渠道关系升级与期交营销</t>
  </si>
  <si>
    <t>运营主管（内勤行长）综合管理能力修炼提升</t>
  </si>
  <si>
    <t>卓有成效的管理者--支行长综合管理能力修炼</t>
  </si>
  <si>
    <t>银行客户关系维护与营销心理学之最终成交</t>
  </si>
  <si>
    <r>
      <rPr>
        <b/>
        <sz val="16"/>
        <rFont val="宋体"/>
        <charset val="134"/>
        <scheme val="minor"/>
      </rPr>
      <t>银行网点营销管理专家</t>
    </r>
    <r>
      <rPr>
        <sz val="16"/>
        <rFont val="宋体"/>
        <charset val="134"/>
        <scheme val="minor"/>
      </rPr>
      <t xml:space="preserve">
澳门城市大学MBA
国家注册企业培训师
《网格化精准营销》落地辅导项目执行讲师之一
曾任：中国建设银行某支行负责人
曾任：Intertek  培训总监
曾任：SGS  培训经理</t>
    </r>
  </si>
  <si>
    <t>数字化转型之服务营销一体化</t>
  </si>
  <si>
    <t>网点绩效改进与绩效面谈技巧</t>
  </si>
  <si>
    <t>网点经营管理与团队管理综合能力工作坊</t>
  </si>
  <si>
    <t>网点厅堂精细化现场管理与人员管理</t>
  </si>
  <si>
    <t>危机突发事件应对技巧与舆情管控</t>
  </si>
  <si>
    <t>消保（9号令）新规解读与高频投诉应对技巧</t>
  </si>
  <si>
    <r>
      <rPr>
        <b/>
        <sz val="16"/>
        <rFont val="宋体"/>
        <charset val="134"/>
        <scheme val="minor"/>
      </rPr>
      <t xml:space="preserve">银行风险管控专家
</t>
    </r>
    <r>
      <rPr>
        <sz val="16"/>
        <rFont val="宋体"/>
        <charset val="134"/>
        <scheme val="minor"/>
      </rPr>
      <t>银行信贷、柜面、法律风险管理专家
13年专注银行风控培训
金融风险评估师
中国政法大学在职研究生
中山大学、浙江大学特约培训师
深圳银行研究院银行风控首席顾问
人民银行总行培训部特聘培训师</t>
    </r>
  </si>
  <si>
    <t>商业银行反腐倡廉与职业道德提升</t>
  </si>
  <si>
    <t>商业银行合规管理与案件防控实战（案例分析）</t>
  </si>
  <si>
    <t>信贷全流程与法律风险防范（案例分析）</t>
  </si>
  <si>
    <t>金融消费者权益保护与投诉处理（案例分析）</t>
  </si>
  <si>
    <t>多监管下的商业银行反洗钱、反电诈实战（案例精析）</t>
  </si>
  <si>
    <t>金监管总局后时代柜面操作风险与重点难点业务突破（案例分析）</t>
  </si>
  <si>
    <r>
      <rPr>
        <b/>
        <sz val="16"/>
        <rFont val="宋体"/>
        <charset val="134"/>
        <scheme val="minor"/>
      </rPr>
      <t>银行营销实战专家</t>
    </r>
    <r>
      <rPr>
        <sz val="16"/>
        <rFont val="宋体"/>
        <charset val="134"/>
        <scheme val="minor"/>
      </rPr>
      <t xml:space="preserve">
国家管理咨询师/国家心理管理师
10年银行培训及咨询经历
《5A行长》创始人之一
《网格化·双信突围》创始人之一
曾任：某知名咨询公司银行研究中心 首席顾问
曾任：深圳农商行网点转型项目 | 项目经理</t>
    </r>
  </si>
  <si>
    <t>5A行长——区域市场精准营销管理（共3阶）</t>
  </si>
  <si>
    <t>5A行长——网点负责人卓越成长训练</t>
  </si>
  <si>
    <t>财神有约——策略式微信营销</t>
  </si>
  <si>
    <t>互联网时代银行精准营销能力提升</t>
  </si>
  <si>
    <t>财神有约——客户经理卓越成长训练</t>
  </si>
  <si>
    <t>新零售时代——客群拓展能力提升</t>
  </si>
  <si>
    <r>
      <rPr>
        <b/>
        <sz val="16"/>
        <rFont val="宋体"/>
        <charset val="134"/>
        <scheme val="minor"/>
      </rPr>
      <t xml:space="preserve">银行绩效提升专家
</t>
    </r>
    <r>
      <rPr>
        <sz val="16"/>
        <rFont val="宋体"/>
        <charset val="134"/>
        <scheme val="minor"/>
      </rPr>
      <t>复旦大学、中山大学在职银行研修班合作讲师
18年培训咨询经验
9年银行辅导与授课经验
300多个银行网点辅导
1200场以上实战授课
10万以上授课人数
每年120天以上现场辅导与课程讲授
《夺势——开门红360全情景营销》创始人
《卡霸——信用卡七大场景营销》创始人</t>
    </r>
    <r>
      <rPr>
        <b/>
        <sz val="16"/>
        <rFont val="宋体"/>
        <charset val="134"/>
        <scheme val="minor"/>
      </rPr>
      <t xml:space="preserve">
</t>
    </r>
  </si>
  <si>
    <t>夺势——开门红360度全场景营销训练营</t>
  </si>
  <si>
    <t>开门红——网点支行长经营策略及员工辅导技巧</t>
  </si>
  <si>
    <t>信用卡营销——卡霸是怎么炼成的——信用卡六大情境营销</t>
  </si>
  <si>
    <t>业绩倍增——大堂经理七服务营销情境</t>
  </si>
  <si>
    <t>业绩倍增——零售客户经理七大情境营销</t>
  </si>
  <si>
    <t>业绩倍增——零售银行产品场景营销</t>
  </si>
  <si>
    <r>
      <rPr>
        <b/>
        <sz val="16"/>
        <rFont val="宋体"/>
        <charset val="134"/>
        <scheme val="minor"/>
      </rPr>
      <t>零售银行营销管理专家</t>
    </r>
    <r>
      <rPr>
        <sz val="16"/>
        <rFont val="宋体"/>
        <charset val="134"/>
        <scheme val="minor"/>
      </rPr>
      <t xml:space="preserve">
《网格化精准营销》联合创始人之一
《网点三量掘金行动》版权课程创始人之一
19年银行营销管理及培训辅导经验
曾任：中国农业银行丨内训师/支行行长
曾任：中国农业银行丨综合个人/对公客户经理 
曾任：中国农业银行丨省行内训师/农银大学巡讲讲师
百家分支行开门红、全量资产提升、全能客户经理训练、明星大堂经理提升班等项目的培训受训学员超过10000人次，得到分/支行领导们一致好评。</t>
    </r>
  </si>
  <si>
    <t>存贷客户创新营销与差异化客群园层生态打造</t>
  </si>
  <si>
    <t>代发客群开放场景搭建与代发客群深挖增值体系打造计划</t>
  </si>
  <si>
    <t>基于客群分层下的客户四层渠道建设及信贷创新拓展计划</t>
  </si>
  <si>
    <t>开放银行异业创联盟与厅堂沙龙营销“速赢”</t>
  </si>
  <si>
    <t>客户分层管理与全场景营销实战</t>
  </si>
  <si>
    <t>银行微信营销创新整合与全量资产提升策略分析</t>
  </si>
  <si>
    <r>
      <rPr>
        <b/>
        <sz val="16"/>
        <rFont val="宋体"/>
        <charset val="134"/>
        <scheme val="minor"/>
      </rPr>
      <t>零售银行产能提升专家</t>
    </r>
    <r>
      <rPr>
        <sz val="16"/>
        <rFont val="宋体"/>
        <charset val="134"/>
        <scheme val="minor"/>
      </rPr>
      <t xml:space="preserve">
17年银行零售个金条线培训辅导经验
AFP国际理财师续期教育授权讲师
多次获得招商银行总行五星金牌讲师
曾任职招商银行、招商信诺保险，历任省级机构培训负责人、省级机构业务部门负责人、省级机构总经理室成员
</t>
    </r>
  </si>
  <si>
    <t>把握时间窗口、抢占产能高地</t>
  </si>
  <si>
    <t>精准营销：细分客群经营和需求导向营销实战技能提升</t>
  </si>
  <si>
    <t>聚焦营销：资产配置和期缴保险营销策略</t>
  </si>
  <si>
    <t>理财经理全场景营销能力实战攻略</t>
  </si>
  <si>
    <t>全量客户开发全流程</t>
  </si>
  <si>
    <t>数据库营：存量客户维护与经营</t>
  </si>
  <si>
    <r>
      <rPr>
        <b/>
        <sz val="16"/>
        <rFont val="宋体"/>
        <charset val="134"/>
      </rPr>
      <t xml:space="preserve">财富管理培训专家
</t>
    </r>
    <r>
      <rPr>
        <sz val="16"/>
        <rFont val="宋体"/>
        <charset val="134"/>
      </rPr>
      <t>16年财富管理研究及实务经验
FMBA金融管理硕士
CWMA国际认证财富管理师
AFP/CFP/CHFP/TTM/CSTD认证授权讲师
ISOFP国际金融专业人士协会特邀顾问
CHFP理财规划师专业委员会特邀顾问
全国十佳理财规划师大赛特邀顾问/评委（第七、八、九届）
曾任：中国平安北京分公司  业务督训
曾任：某大型金融咨询公司  事业部总经理</t>
    </r>
    <r>
      <rPr>
        <b/>
        <sz val="16"/>
        <rFont val="宋体"/>
        <charset val="134"/>
      </rPr>
      <t xml:space="preserve">
</t>
    </r>
  </si>
  <si>
    <t>财富讲师——以财商智慧点燃业绩引擎</t>
  </si>
  <si>
    <t>财富大赛——参赛种子选手辅导与训练</t>
  </si>
  <si>
    <t>金融猎才——以猎头思维增留行业精英</t>
  </si>
  <si>
    <t>基金营销——家庭投资组合与基金配置</t>
  </si>
  <si>
    <t>美晚生活——金融机构退休管理训练营</t>
  </si>
  <si>
    <t>险中赢资——家庭风险管理与保险优配</t>
  </si>
  <si>
    <r>
      <rPr>
        <b/>
        <sz val="16"/>
        <rFont val="宋体"/>
        <charset val="134"/>
        <scheme val="minor"/>
      </rPr>
      <t>零售银行实战营销教练</t>
    </r>
    <r>
      <rPr>
        <sz val="16"/>
        <rFont val="宋体"/>
        <charset val="134"/>
        <scheme val="minor"/>
      </rPr>
      <t xml:space="preserve">
18年金融行业营销实战和团队管理经验
（平安系统6年、招行系统5年、工行系统4年）
8年省级金融机构高管任职经验
新零售金融智库平台特邀专家讲师
毕业于南京大学国际商学院
曾任：招商银行旗下招商信诺江苏分公司  副总经理
曾任：工商银行旗下工银安盛江苏分公司  副总经理</t>
    </r>
  </si>
  <si>
    <t>银行零售综合营销能力提升实战训练</t>
  </si>
  <si>
    <t>中流砥柱：银行网点负责人综合能力提升计划</t>
  </si>
  <si>
    <t>疫情背景下的零售银行财富管理业务推动与全员营销</t>
  </si>
  <si>
    <t>资产配置与保险标准营销技能</t>
  </si>
  <si>
    <t>三度合一：银行企业微信营销实战技能训练</t>
  </si>
  <si>
    <t>决胜千里：银行电话营销实战技能训练</t>
  </si>
  <si>
    <r>
      <rPr>
        <b/>
        <sz val="16"/>
        <rFont val="宋体"/>
        <charset val="134"/>
        <scheme val="minor"/>
      </rPr>
      <t>银行服务营销专家</t>
    </r>
    <r>
      <rPr>
        <sz val="16"/>
        <rFont val="宋体"/>
        <charset val="134"/>
        <scheme val="minor"/>
      </rPr>
      <t xml:space="preserve">
10余年银行培训与网点辅导经验
30多家银行合作经历
200多个网点辅导经验
1000多场培训实战
单一客户重复返聘率达30次
工、农、中、建、交以及多家股份制银行合作经历
担任中国农业银行、建设银行“服务营销技能”大赛评委</t>
    </r>
  </si>
  <si>
    <t>客户体验提升之银行服务管理</t>
  </si>
  <si>
    <t>零售客户的线上经营与维护</t>
  </si>
  <si>
    <t>以“有爱”创“无碍”之打造有温度的“适老”服务</t>
  </si>
  <si>
    <t>银行服务意识与服务能力提升</t>
  </si>
  <si>
    <t>重点客群分析与精准营销策略</t>
  </si>
  <si>
    <r>
      <rPr>
        <b/>
        <sz val="16"/>
        <rFont val="宋体"/>
        <charset val="134"/>
        <scheme val="minor"/>
      </rPr>
      <t>银行服务营销专家</t>
    </r>
    <r>
      <rPr>
        <sz val="16"/>
        <rFont val="宋体"/>
        <charset val="134"/>
        <scheme val="minor"/>
      </rPr>
      <t xml:space="preserve">
12年邮储银行营销管理经验
12年银行培训实战经验
500多期银行培训咨询经验
500多家银行网点实战辅导经验
ACI国际认证职业培训师
日产训（中国）MTP-TTT（6单元版）认证讲师
前海金融学院特聘讲师
湖南、湖北、四川、甘肃等地农商行、工行、中行网点营销项目负责人</t>
    </r>
  </si>
  <si>
    <t>新常态下网点综合营销技能提升</t>
  </si>
  <si>
    <t>高端客户维护与营销策略</t>
  </si>
  <si>
    <t>支行长的四驱动力</t>
  </si>
  <si>
    <t>银行千佳百佳星级网点打造</t>
  </si>
  <si>
    <t>银行网点转型综合效能提升</t>
  </si>
  <si>
    <t>提升银行网点服务营销新动力</t>
  </si>
  <si>
    <r>
      <rPr>
        <b/>
        <sz val="16"/>
        <rFont val="宋体"/>
        <charset val="134"/>
        <scheme val="minor"/>
      </rPr>
      <t>银行网点管理专家</t>
    </r>
    <r>
      <rPr>
        <sz val="16"/>
        <rFont val="宋体"/>
        <charset val="134"/>
        <scheme val="minor"/>
      </rPr>
      <t xml:space="preserve">
银行网点团队管理顾问
银行服务营销管理资深顾问
12年以上银行培训实战经验
中行、农行、工行、农商行等多家银行特聘培训师</t>
    </r>
  </si>
  <si>
    <t>后疫情时代银行员工心态调试与情绪压力管理</t>
  </si>
  <si>
    <t>体验经济时代银行管理人员综合管理能力提升</t>
  </si>
  <si>
    <t>新时期金融员工执行力与综合能力提升</t>
  </si>
  <si>
    <t>新时期银行管理干部管理领导力与综合能力提升</t>
  </si>
  <si>
    <t>新时期银行员工主动服务营销心态与能力提升</t>
  </si>
  <si>
    <t>银行团队凝聚力与团队沟通能力提升训练</t>
  </si>
  <si>
    <r>
      <rPr>
        <b/>
        <sz val="16"/>
        <rFont val="宋体"/>
        <charset val="134"/>
        <scheme val="minor"/>
      </rPr>
      <t xml:space="preserve">银行零售营销专家
</t>
    </r>
    <r>
      <rPr>
        <sz val="16"/>
        <rFont val="宋体"/>
        <charset val="134"/>
        <scheme val="minor"/>
      </rPr>
      <t>零售信贷业务专家
金融机构营销与管理资深顾问
24年金融从业经验
曾任：农业银行省分行银行卡部丨信用卡风险审查
曾任：招商银行分行个贷部丨小微团队团队长
曾任：广发银行分行个金部丨总经理/个贷业务负责人
曾任：北银消费金融公司丨湖南、湖北总经理
曾任：深圳前海大数信息服务有限公司丨华中区域总经理
※ 中央财经大学、人大商学院、上海财经大学、山东财经大学、湖南大学、中山大学、平安金融管理学院特聘讲师</t>
    </r>
  </si>
  <si>
    <t>“BANK 4.0”银行转型——传统银行应对互联网金融冲击的转型路</t>
  </si>
  <si>
    <t>“遨游蓝海”消费金融——全面解读消费金融</t>
  </si>
  <si>
    <t>“遨游蓝海”消费金融——银行系消费金融风险</t>
  </si>
  <si>
    <t>商业银行零售信贷——个人消费信贷的营销与风控</t>
  </si>
  <si>
    <t>商业银行“支农支小”——小微信贷营销实战</t>
  </si>
  <si>
    <t>商业银行“支农支小“——小微信贷风控实操</t>
  </si>
  <si>
    <r>
      <rPr>
        <b/>
        <sz val="16"/>
        <rFont val="宋体"/>
        <charset val="134"/>
        <scheme val="minor"/>
      </rPr>
      <t>银行风控防控实战专家</t>
    </r>
    <r>
      <rPr>
        <sz val="16"/>
        <rFont val="宋体"/>
        <charset val="134"/>
        <scheme val="minor"/>
      </rPr>
      <t xml:space="preserve">
国家二级培训师资格认证
City&amp;Guilds国际培训师认证
西安交大经济与金融学院兼职讲师
华东师范大学MBA特邀金融类讲师
AFP金融理财师/CFA特许金融分析师/CFP国际金融理财师
现任：某500强股份制银行内训师/合规管理官</t>
    </r>
  </si>
  <si>
    <t>银行反洗钱</t>
  </si>
  <si>
    <t>操作性风险管理</t>
  </si>
  <si>
    <t>银行合规风险管理警示与防范</t>
  </si>
  <si>
    <t>企业客户信贷风险识别和控制</t>
  </si>
  <si>
    <t>银行员工合规管理及道德素质提升</t>
  </si>
  <si>
    <t>信贷业务防假反假—风险客户识别和控制</t>
  </si>
  <si>
    <r>
      <rPr>
        <b/>
        <sz val="16"/>
        <rFont val="宋体"/>
        <charset val="134"/>
        <scheme val="minor"/>
      </rPr>
      <t>银行风控管理、清收实战管理专家</t>
    </r>
    <r>
      <rPr>
        <sz val="16"/>
        <rFont val="宋体"/>
        <charset val="134"/>
        <scheme val="minor"/>
      </rPr>
      <t xml:space="preserve">
国际注册合规师
京东金融/平安普惠/蚂蚁金服等30余家金融机构特邀讲师
曾任：中国平安人寿保险有限公司  培训讲师
曾任：中德安联人寿保险有限公司  培训经理
曾任：中信银行总行信用卡中心    培训主任</t>
    </r>
  </si>
  <si>
    <t>商业银行贷款风险防控</t>
  </si>
  <si>
    <t>商业银行不良资产处置法务风险防范实务</t>
  </si>
  <si>
    <t>商业银行信贷逾期控制与不良资产处置</t>
  </si>
  <si>
    <t>信贷业务全流程管理及风险防范</t>
  </si>
  <si>
    <t>不良资产“外拓清收落地突击”项目</t>
  </si>
  <si>
    <t>清廉金融与职务犯罪-银行案件防范与风险控制</t>
  </si>
  <si>
    <r>
      <rPr>
        <b/>
        <sz val="16"/>
        <rFont val="宋体"/>
        <charset val="134"/>
        <scheme val="minor"/>
      </rPr>
      <t>银行营销管理专家</t>
    </r>
    <r>
      <rPr>
        <sz val="16"/>
        <rFont val="宋体"/>
        <charset val="134"/>
        <scheme val="minor"/>
      </rPr>
      <t xml:space="preserve">
13年银行一线实战经验
中国管理科学研究院认证高级市场营销师
金融理财师(AFP)持证
银行混合式学习项目设计师
国内Kelogic 公司银行项目咨询专家
《赢战山河 大客户营销全景策略》授权认证讲师
» 100多家银行合作经历，500多场银行实战授课经验
» 中国银行/邮政储蓄银行理财经理技能大赛评委、辅导导师
» 四大国有银行、邮储银行、城商行、农商行人才培养规划设计主导者</t>
    </r>
  </si>
  <si>
    <t>对公业务行业供应链场景营销策略</t>
  </si>
  <si>
    <t>资产配置面谈销售和客户维护技巧</t>
  </si>
  <si>
    <t>“决胜千里”——行外吸金势能新风口</t>
  </si>
  <si>
    <t>步步为营——银行场景赋能之关键对话</t>
  </si>
  <si>
    <t>代发薪客户群体线上线下深根留存</t>
  </si>
  <si>
    <t>精准拓展——小微贷款专项产品六驱营销</t>
  </si>
  <si>
    <r>
      <rPr>
        <b/>
        <sz val="16"/>
        <rFont val="宋体"/>
        <charset val="134"/>
        <scheme val="minor"/>
      </rPr>
      <t xml:space="preserve">银行新金融实战专家
</t>
    </r>
    <r>
      <rPr>
        <sz val="16"/>
        <rFont val="宋体"/>
        <charset val="134"/>
        <scheme val="minor"/>
      </rPr>
      <t>银行营销实战管理导师、银行全面风险管理专家
金融硕士
河北金融学院兼职教授
中国外汇研究院特聘研究员
《时代金融》《新安金融》等金融杂志数十篇论文撰稿者
【中国金融科技50人论坛】（IMI、FTCS、RBIF联合主办）特邀分享嘉宾
15年国有银行（中国银行）——历任：支行长/分行公司部总经理/分行零售部总经理
13年法人银行（农商行）——历任：首席风险官/副行长/行长/监事长</t>
    </r>
  </si>
  <si>
    <t>红线预警——商业银行合规管理全案解析</t>
  </si>
  <si>
    <t>尽职免责——银行信贷全流程管理及风险管控</t>
  </si>
  <si>
    <t>化险为夷——商业银行声誉风险管理与舆情控制</t>
  </si>
  <si>
    <t>区域性银行发展趋势研判及数字化转型的路径与策略</t>
  </si>
  <si>
    <t>商业银行从业人员涉案调查、监管违规处罚与行为管理</t>
  </si>
  <si>
    <t>普惠的必然与选择——银行做好中小微贷款的路径和方法</t>
  </si>
  <si>
    <r>
      <rPr>
        <b/>
        <sz val="16"/>
        <rFont val="宋体"/>
        <charset val="134"/>
        <scheme val="minor"/>
      </rPr>
      <t>零售业务营销教练以及网点转型专家</t>
    </r>
    <r>
      <rPr>
        <sz val="16"/>
        <rFont val="宋体"/>
        <charset val="134"/>
        <scheme val="minor"/>
      </rPr>
      <t xml:space="preserve">
29年国有银行工作经历
14年培训与项目辅导经历
RFP美国注册财务策划师
国际高级职业培训师
《夺势开门红》版权项目认证培训师
《网格化精准营销》版权认证培训师
私人银行财富顾问、会计师
某大型国有银行总行营销宣讲之星/总行培训师/总行百师
某大型国有银行湖南省分行优秀内训师
某大型国有银行湖南省分行“十大金牌零售业务培训师”
曾任：大型国有银行某网点负责人、支行行长
曾任：大型国有银行分行零售银行部副总经理、财富管理中心负责人</t>
    </r>
  </si>
  <si>
    <t>蓄势赋能.全量客户经营开发策略</t>
  </si>
  <si>
    <t>创意运营.基于客群需求的银行活动策划组织</t>
  </si>
  <si>
    <t>八面来风 .电话场景营销实战训练</t>
  </si>
  <si>
    <t>锚定价值.中高端客户关系管理和精准提升</t>
  </si>
  <si>
    <t>日臻完美—银行网点服务品质提升</t>
  </si>
  <si>
    <t>专业致胜 财富管理和资产配置营销实战</t>
  </si>
  <si>
    <r>
      <rPr>
        <b/>
        <sz val="16"/>
        <rFont val="宋体"/>
        <charset val="134"/>
        <scheme val="minor"/>
      </rPr>
      <t>服务效能提升专家</t>
    </r>
    <r>
      <rPr>
        <sz val="16"/>
        <rFont val="宋体"/>
        <charset val="134"/>
        <scheme val="minor"/>
      </rPr>
      <t xml:space="preserve">
银行系统服务营销实战培训师
15年企业/银行系统培训经验
服务效能管理培训师
CAEP职业培训经理人
服务设计与创新一级
全国高级礼仪培训师</t>
    </r>
  </si>
  <si>
    <t>变诉为金——客户服务提升及投诉抱怨预防处理</t>
  </si>
  <si>
    <t>服务管理——银行服务创新与服务管理</t>
  </si>
  <si>
    <t>提质增效——银行厅堂服务营销六力训练</t>
  </si>
  <si>
    <t>体验时代——创新思维与服务体验设计</t>
  </si>
  <si>
    <t>行业规范——银行文明规范服务提升（农商行）</t>
  </si>
  <si>
    <t>综合技能——银行员工职业素养与服务能力</t>
  </si>
  <si>
    <r>
      <rPr>
        <b/>
        <sz val="16"/>
        <rFont val="宋体"/>
        <charset val="134"/>
        <scheme val="minor"/>
      </rPr>
      <t>银行零售营销实战专家</t>
    </r>
    <r>
      <rPr>
        <sz val="16"/>
        <rFont val="宋体"/>
        <charset val="134"/>
        <scheme val="minor"/>
      </rPr>
      <t xml:space="preserve">
11年国有银行工作经验
注册金融理财师（AFP）、国际金融理财师（CFP）
国家心理咨询师（三级）
国际注册企业培训认证讲师
国际注册人才管理师讲师认证项目版权讲师
环球银行杂志营销专栏特约撰稿人
曾任：某国有行二级分行 | 产品经理/客户经理主管/高级内训师
曾任：某国有银行二级分行白云支行 | 个人客户经理/理财经理/网点负责人/二级支行行长
曾任：国内某公募基金公司 | 区域负责人
现任：择尔裕基金研究中心 | 权益基金研究组组长</t>
    </r>
  </si>
  <si>
    <t>财富管理——综合资产配置项下的权益&amp;固收投资市场分析及基金营销能力提升</t>
  </si>
  <si>
    <t>垫板销售——理财经理基金销售策略提升与基金销售垫板导入培训</t>
  </si>
  <si>
    <t>基金从业——基金从业资格考试考前精讲&amp;串讲押题培训</t>
  </si>
  <si>
    <t>银行新员工入职培训——金融基础知识与银行基础知识培训</t>
  </si>
  <si>
    <t>专业提升——权益基金投资市场分析及权益基金产品专业营销能力提升</t>
  </si>
  <si>
    <t>资产配置——新形势下资产配置的艺术与财富管理能力提升</t>
  </si>
  <si>
    <r>
      <rPr>
        <b/>
        <sz val="16"/>
        <rFont val="宋体"/>
        <charset val="134"/>
        <scheme val="minor"/>
      </rPr>
      <t xml:space="preserve">银行信用卡营销实战专家 </t>
    </r>
    <r>
      <rPr>
        <sz val="16"/>
        <color indexed="8"/>
        <rFont val="宋体"/>
        <charset val="134"/>
        <scheme val="minor"/>
      </rPr>
      <t xml:space="preserve">
11年银行信用卡营销及管理经验
某商业银行常年销售纪录保持者
某商业银行总行 首届“我是好讲师”大赛全国10强
曾任：某商业银行总行销售管理部/战略发展部负责人
曾任：某商业银行总行银行大学培训部经理/区域团队总监
曾任：某商业银行分行信用卡中心总经理</t>
    </r>
  </si>
  <si>
    <t>“信”手拈来 “用”其所长——信用卡业务经营策略与营销体系搭建</t>
  </si>
  <si>
    <t>风驰“电策”——银行零售业务电话营销技巧</t>
  </si>
  <si>
    <t>风驰电掣，不在话下——信用卡电话营销技巧</t>
  </si>
  <si>
    <t>利润挖潜——消费升级下信用卡、分期客户精准营销</t>
  </si>
  <si>
    <t>利润挖潜——消费升级下信用卡场景营销与商圈拓展辅导项目</t>
  </si>
  <si>
    <t>如来神掌，把控全局——商业银行信用卡团队管理与营销技巧</t>
  </si>
  <si>
    <r>
      <rPr>
        <b/>
        <sz val="16"/>
        <color indexed="8"/>
        <rFont val="宋体"/>
        <charset val="134"/>
        <scheme val="minor"/>
      </rPr>
      <t>银行服务营销技能提升专家</t>
    </r>
    <r>
      <rPr>
        <sz val="16"/>
        <color indexed="8"/>
        <rFont val="宋体"/>
        <charset val="134"/>
        <scheme val="minor"/>
      </rPr>
      <t xml:space="preserve">
15年银行服务营销培训实战经验
1000+银行网点咨询培训辅导经验
30+银行培训咨询和辅导经验
两转合一“数字化赋能”网点导入培训师
AFP金融理财师
国家二级心理咨询师、EAP员工关爱和幸福力培养专家
某国行《4.0核心竞争力版本》项目导入执行人
《夺势©—开门红360全景营销版权项目》授权讲师
《服务创优—银行星级千百佳荣誉之路版权项目》授权讲师
四大国有银行、农商银行、邮储银行培训师技能大赛、服务礼仪大赛评委及辅导老师</t>
    </r>
  </si>
  <si>
    <t>转岗进阶一一银行转岗综服经理服务营销能力提升</t>
  </si>
  <si>
    <t>阵地营销一一智能化厅堂客群精准识别与联动营销</t>
  </si>
  <si>
    <t>音乐减压一一EAP情绪管理与压力舒缓体验式训练</t>
  </si>
  <si>
    <t>消保于心一一消费者权益保护与投诉抱怨实战解析</t>
  </si>
  <si>
    <t>顺势营销一一柜员主动服务与客户顺势营销情景</t>
  </si>
  <si>
    <t>服务升温一一银行营业网点文明优质服务规范提升</t>
  </si>
  <si>
    <r>
      <rPr>
        <b/>
        <sz val="16"/>
        <rFont val="宋体"/>
        <charset val="134"/>
        <scheme val="minor"/>
      </rPr>
      <t>银行网点服务营销专家</t>
    </r>
    <r>
      <rPr>
        <sz val="16"/>
        <rFont val="宋体"/>
        <charset val="134"/>
        <scheme val="minor"/>
      </rPr>
      <t xml:space="preserve">
银行投诉处理专家
15年内股份制银行高管经验
10年省级高级内训师、银行企业培训实战经验
13家银行长期合作经验
TPF国际注册企业培训师
云南工商学院特约讲师
山东省农信系统省级优秀内训师
曾任：某商业银行  业务部经理
</t>
    </r>
  </si>
  <si>
    <t>服务“心”思维 与 消保素养化训练课</t>
  </si>
  <si>
    <t>厅堂能力突破--职业能力塑造与心态调整</t>
  </si>
  <si>
    <t>银行网点管理与投诉实用应对技巧</t>
  </si>
  <si>
    <t>营销生产力——设计服务好赚钱</t>
  </si>
  <si>
    <t>訴战訴决——4.0银行的投诉处理与预防案例实战解析</t>
  </si>
  <si>
    <t>遇见钟情——柜面营销机会捕捉与高效成交技巧</t>
  </si>
  <si>
    <r>
      <rPr>
        <b/>
        <sz val="16"/>
        <rFont val="宋体"/>
        <charset val="134"/>
        <scheme val="minor"/>
      </rPr>
      <t xml:space="preserve">银行产品营销专家
</t>
    </r>
    <r>
      <rPr>
        <sz val="16"/>
        <rFont val="宋体"/>
        <charset val="134"/>
        <scheme val="minor"/>
      </rPr>
      <t>13年银行销售和培训管理实战经验
东南大学工商管理硕士
北美寿险规划师（LOMA）
中国寿险管理师（CICE）
《环球银行》等金融营销一线期刊特约撰稿人
曾任：渣打银行南京分行|高级投资顾问（RM）
曾任：工商银行旗下工银安盛江苏分公司|培训负责人</t>
    </r>
  </si>
  <si>
    <t>全量客户开发及维护</t>
  </si>
  <si>
    <t>高效保险销售力是怎样炼成的</t>
  </si>
  <si>
    <t>理财经理综合营销技能提升训练</t>
  </si>
  <si>
    <t>主动出击——增量客群的开发与导流</t>
  </si>
  <si>
    <t>成交按钮——基金与定投销售之实战手册</t>
  </si>
  <si>
    <t>深度挖掘——数据库存量客群的维护和盘活</t>
  </si>
  <si>
    <r>
      <rPr>
        <b/>
        <sz val="16"/>
        <rFont val="宋体"/>
        <charset val="134"/>
        <scheme val="minor"/>
      </rPr>
      <t>银行零售产能提升教练</t>
    </r>
    <r>
      <rPr>
        <sz val="16"/>
        <rFont val="宋体"/>
        <charset val="134"/>
        <scheme val="minor"/>
      </rPr>
      <t xml:space="preserve">
13年银行零售营销实战经验
现任：互联网第三方金融企业 | 华北区负责人
曾任：兴业银行 | 贵宾理财经理
曾任：中信银行 | 零售主管行长、十佳内训师
曾任：民生信托 | 私人银行总监
◆《环球银行》《零售银行》等杂志特约撰稿人
◆从事营销策划、培训及咨询辅导，受训学员人数达3000余人，辅导网点超100家，现场授课银行数超过40+家
擅长基金营销、零售转型、开门红营销、服务营销一体化等，拥有扎实的授课理论基础和丰富的实战经验
——专业-持多证上岗——
→CCBP/AMAC/SAC/CICE/CFP/会计从业资格
——实战-理财行家——
→现存量合格投资者客户130名，服务高净值客户500+人，管理资产高达30+亿
→在兴业银行、中信银行获得“中收TOP1贡献奖、十佳保险内训师、年度存款先锋”等荣誉
——擅长领域——
→私人银行/资产配置/理财经理营销技巧/零售转型/厅堂营销策划/客户关系维护与营销</t>
    </r>
  </si>
  <si>
    <t>资产配置的底层逻辑与实战方案</t>
  </si>
  <si>
    <t>私人银行客户的获客攻略与经营之术</t>
  </si>
  <si>
    <t>从陌电到客户转介——全流程标准化锻造</t>
  </si>
  <si>
    <t>让客户主动买——私募基金营销产能提升强训营</t>
  </si>
  <si>
    <t>基金从业一次性通关取证攻略、考纲分析与命题规律讲解</t>
  </si>
  <si>
    <t>基业长青——全员营销的客户开拓与挖掘</t>
  </si>
  <si>
    <r>
      <rPr>
        <b/>
        <sz val="16"/>
        <rFont val="宋体"/>
        <charset val="134"/>
        <scheme val="minor"/>
      </rPr>
      <t>基金营销实战专家</t>
    </r>
    <r>
      <rPr>
        <sz val="16"/>
        <rFont val="宋体"/>
        <charset val="134"/>
        <scheme val="minor"/>
      </rPr>
      <t xml:space="preserve">
18年金融产品营销实战经验
AFP/基金从业/证券投顾/保险从业
曾为中行、建行、招行等提供金融专业技能赋能，协助200+名银行员工获得各类金融行业从业资格证
累计募集基金金额超百亿，单笔销售额高达2.7亿元
曾任：平安银行丨私行总监
曾任：某券商私募股权子公司（地方政府控股）丨投资经理
曾任：某大型公募基金丨高级渠道经理
</t>
    </r>
  </si>
  <si>
    <t>行外吸金——提升客户资金的有效策略及方法</t>
  </si>
  <si>
    <t>理财经理心态调整与基金营销标准化流程锻造</t>
  </si>
  <si>
    <t>私募股权投资基金的“募、投、管、退、销”策略</t>
  </si>
  <si>
    <t>私人银行投资顾问专业能力炼金术</t>
  </si>
  <si>
    <t>眼中有光，脚下有路——弱市行情下基金销售完美逆袭</t>
  </si>
  <si>
    <t>迎难而上 蜕变之路——复杂金融产品营销新打法</t>
  </si>
  <si>
    <r>
      <rPr>
        <b/>
        <sz val="16"/>
        <rFont val="宋体"/>
        <charset val="134"/>
        <scheme val="minor"/>
      </rPr>
      <t>银行产品营销专家</t>
    </r>
    <r>
      <rPr>
        <sz val="16"/>
        <rFont val="宋体"/>
        <charset val="134"/>
        <scheme val="minor"/>
      </rPr>
      <t xml:space="preserve">
可中英文授课
12年银行产品营销经验
法国南锡商学院硕士、博士
意大利博洛尼亚大学MBA硕士、莫斯科国立国际关系学院经济学硕士
上海财经大学、浙大城市学院等高校兼职讲师
现任：上海理工大学中英国际学院 |管理系专任教师
曾任：伦敦ZAIFE投资银行丨项目经理
曾任：新加坡大华银行（新加坡国资控股）丨海外大客户业务副总裁
曾任：高顿财经丨金融领域讲师</t>
    </r>
  </si>
  <si>
    <t>对公客户开发与运营</t>
  </si>
  <si>
    <t>对公大客户营销</t>
  </si>
  <si>
    <t>客户心理分析与KYC技巧</t>
  </si>
  <si>
    <t>金融知识—新员工入职必备金融基础知识与银行基础知识</t>
  </si>
  <si>
    <t>高净值客户财富管理与资产配置</t>
  </si>
  <si>
    <t>社交媒体时代零售银行发展趋势与转型策略</t>
  </si>
  <si>
    <r>
      <rPr>
        <b/>
        <sz val="16"/>
        <rFont val="宋体"/>
        <charset val="134"/>
        <scheme val="minor"/>
      </rPr>
      <t xml:space="preserve">银行营销管理实战专家
</t>
    </r>
    <r>
      <rPr>
        <sz val="16"/>
        <rFont val="宋体"/>
        <charset val="134"/>
        <scheme val="minor"/>
      </rPr>
      <t>高级经济师
36年国有银行经营管理
18年银行信贷/风控管理经验
现任某国有银行特聘专家顾问、特聘讲师
曾任：中国农业银行某分支行丨行长
曾任：中国农业银行某分行零售银行部丨总经理
曾任：中国农业银行某分行信贷管理部/风险管理部丨总经理</t>
    </r>
  </si>
  <si>
    <t>新时期网点经营管理与产能提升策略</t>
  </si>
  <si>
    <t>理财经理综合营销能力提升</t>
  </si>
  <si>
    <t>支行长经营管理能力提升训练营</t>
  </si>
  <si>
    <t>差异化的客群经营能力与产能提升策略</t>
  </si>
  <si>
    <t>小微信贷精准营销策略与实战技能提升</t>
  </si>
  <si>
    <t>零售客户经理个贷客户精准营销与产品交叉销售技能提升</t>
  </si>
  <si>
    <r>
      <rPr>
        <b/>
        <sz val="16"/>
        <rFont val="宋体"/>
        <charset val="134"/>
      </rPr>
      <t>对公营销管理实战专家</t>
    </r>
    <r>
      <rPr>
        <sz val="16"/>
        <rFont val="宋体"/>
        <charset val="134"/>
      </rPr>
      <t xml:space="preserve">
国际财资管理师（CTP）
高级黄金投资分析师
曾任：中信银行 | 江门分行对公业务主管行长
曾任：粤开证券 | 广东分公司负责人
曾任：华鑫证券 | 江门迎宾大道中营业部总经理
曾任：中国工商银行江门分行 | 机构业务部/结算与电子银行部/产品创新部总经理</t>
    </r>
  </si>
  <si>
    <t>银行公私联动实战营销策略</t>
  </si>
  <si>
    <t>对公客户拓户营销实战策略</t>
  </si>
  <si>
    <t>存贷款一体化营销实战策略</t>
  </si>
  <si>
    <t>商业银行授信风险管理和尽职调查</t>
  </si>
  <si>
    <t>支行行长经营管理能力提升实战攻略</t>
  </si>
  <si>
    <t>成为行内大V—对公客户经理营销技能提升</t>
  </si>
  <si>
    <r>
      <rPr>
        <b/>
        <sz val="16"/>
        <rFont val="宋体"/>
        <charset val="134"/>
      </rPr>
      <t>银行对公营销实战专家</t>
    </r>
    <r>
      <rPr>
        <sz val="16"/>
        <rFont val="宋体"/>
        <charset val="134"/>
      </rPr>
      <t xml:space="preserve">
21年银行对公业务营销实战经验
对外经济贸易大学经济学硕士
贵州大学工商管理硕士（MBA）
1）金融理财师（AFP）
2）特许金融分析师CFA（一级）
3）证券从业资格
4）证券分析师资格
曾任：中国工商银行（总行+省分行）丨高级客户经理
曾任：浦发银行丨支行副行长、分行营销部总经理
现任：光大银行丨支行行长、分行营销部总经理
</t>
    </r>
  </si>
  <si>
    <t>银行对公客户经理五大技能提升</t>
  </si>
  <si>
    <t>银行对公信贷业务营销技能提升</t>
  </si>
  <si>
    <t>银行对公客户经理企业财务报表分析</t>
  </si>
  <si>
    <t>银行对公大客户营销及金融服务方案设计</t>
  </si>
  <si>
    <t>商业银行不良资产清收处置实务（案例解析）</t>
  </si>
  <si>
    <t>基于“贷款三查”的全流程信贷风险管理实务</t>
  </si>
  <si>
    <r>
      <rPr>
        <b/>
        <sz val="16"/>
        <rFont val="宋体"/>
        <charset val="134"/>
        <scheme val="minor"/>
      </rPr>
      <t>银行零售转型与品牌建设专家</t>
    </r>
    <r>
      <rPr>
        <sz val="16"/>
        <rFont val="宋体"/>
        <charset val="134"/>
        <scheme val="minor"/>
      </rPr>
      <t xml:space="preserve">
30年银行实战经验
华中师范大学研究生
高级法律顾问一级（正高级）
AFP金融理财师执业资格 / 私域增长高级运营师
获市级“三八红旗手”和“巾帼英雄”称号
个人专访3次被登载在《柳州日报》
曾任：招商银行广西分行 | 资产管理部&amp;风险管理部执行总经理
曾任：招商银行广西分行 | 独立风险官&amp;机构同业部总经理
曾任：招商银行柳州分行 | 行长&amp;党委书记
曾任：工商银行柳州分行 | 人力资源部总经理&amp;党委组织部部长&amp;城区支行行长&amp;纪委书记
曾任：诺亚控股（上市公司） | 柳州财富管理中心负责人&amp;高级理财师
</t>
    </r>
  </si>
  <si>
    <t>新时期银行零售业务转型发展与财富管理体系构建</t>
  </si>
  <si>
    <t>新经济周期下的财富趋势与大类金融资产配置</t>
  </si>
  <si>
    <t>零售之王：招商银行“零售之王”的创新之道</t>
  </si>
  <si>
    <t>反洗钱实务：银行金融机构反洗钱管控与操作技能提升</t>
  </si>
  <si>
    <t>风险管理：商业银行全面风险管理与监管评级实务</t>
  </si>
  <si>
    <t>品牌力量：商业银行品牌战略与品牌运营</t>
  </si>
  <si>
    <r>
      <rPr>
        <b/>
        <sz val="16"/>
        <rFont val="宋体"/>
        <charset val="134"/>
        <scheme val="minor"/>
      </rPr>
      <t>银行营销实战专家</t>
    </r>
    <r>
      <rPr>
        <sz val="16"/>
        <rFont val="宋体"/>
        <charset val="134"/>
        <scheme val="minor"/>
      </rPr>
      <t xml:space="preserve">
金融理财师AFP持证人
企业高级培训师
国家二级理财规划师
中国农金系统十佳讲师
国际行动学习促动师
博赞思维导图认证管理师
中国注册礼仪培训师
国家二级心理咨询师
十年银行人
曾任：某外资公司 销售经理
曾任：某大型商业银行 零售业务经理
曾任：某大型商业银行 省行高级内训师
5年大型商业银行营销管理经验，10年咨询培训经验，30多家银行合作经历， 300多场的银行零售业务培训，300多家银行网点辅导咨询。</t>
    </r>
  </si>
  <si>
    <t>银行优质服务设计与消费者权益保护</t>
  </si>
  <si>
    <t>投诉是金——银行网点投诉处理技巧</t>
  </si>
  <si>
    <t>巧拦截·稳增存——网点流量转化与升级</t>
  </si>
  <si>
    <t>微营销·强获客——线上存量激活与营销</t>
  </si>
  <si>
    <t>新模式新能力——客户经理陌拓技巧提升</t>
  </si>
  <si>
    <t>善模式·拓增量——零售业务批量场景获客</t>
  </si>
  <si>
    <r>
      <rPr>
        <b/>
        <sz val="16"/>
        <rFont val="宋体"/>
        <charset val="134"/>
        <scheme val="minor"/>
      </rPr>
      <t>金融消费者权益保护与服务效能专家</t>
    </r>
    <r>
      <rPr>
        <sz val="16"/>
        <rFont val="宋体"/>
        <charset val="134"/>
        <scheme val="minor"/>
      </rPr>
      <t xml:space="preserve">
16年商业银行实战经验
中国战略型人才库管理中心高级培训讲师
国家人力资源社会保障部注册高级礼仪讲师
银行网点创优专家讲师/千百佳网点金牌讲师
银行服务标杆网点建设咨询训练师
国际注册礼仪专家委员会委员/ISE国际服务效能督导师
中国邮储、平安银行、农业银行等多家银行长期特邀讲师
曾任：某商业银行省分行|清算中心主任
曾任：某商业银行省分行|运营经理</t>
    </r>
  </si>
  <si>
    <t>党建+消保——消费者权益保护管理</t>
  </si>
  <si>
    <t>“保”你满意——保险消费者权益保护</t>
  </si>
  <si>
    <t>“诉”手有策——消费者投诉场景化应对技巧</t>
  </si>
  <si>
    <t>魅“礼”无限——消费者服务礼仪与效能提升</t>
  </si>
  <si>
    <t>金融消费者权益保护与网络舆情风险应对</t>
  </si>
  <si>
    <t>消保引领 合规经营——金融消费者权益保护实战</t>
  </si>
  <si>
    <r>
      <rPr>
        <b/>
        <sz val="16"/>
        <rFont val="宋体"/>
        <charset val="134"/>
        <scheme val="minor"/>
      </rPr>
      <t xml:space="preserve">服务营销专家
</t>
    </r>
    <r>
      <rPr>
        <sz val="16"/>
        <rFont val="宋体"/>
        <charset val="134"/>
        <scheme val="minor"/>
      </rPr>
      <t>中银协千百佳、星级网点创建顾问
网点服务营销辅导培训师
招商银行总行备案服务讲师
中国人才库礼仪专家/IPA 国际委员会委员
中国银行、中国工商银行、中原银行、湖南资兴农商行、郴州农商行、贵州某农信银行特聘服务顾问
2022年中国银行广东分行特聘“投诉处理”独家讲师</t>
    </r>
    <r>
      <rPr>
        <b/>
        <sz val="16"/>
        <rFont val="宋体"/>
        <charset val="134"/>
        <scheme val="minor"/>
      </rPr>
      <t xml:space="preserve">
</t>
    </r>
  </si>
  <si>
    <t>打造有温度的银行服务—服务管理与投诉处理</t>
  </si>
  <si>
    <t>网点服务营销技能提升</t>
  </si>
  <si>
    <t>网点管理-让服务在柜面“闪”光</t>
  </si>
  <si>
    <t>网点管理-赢在大堂</t>
  </si>
  <si>
    <t>星级网点之“星”服务“心”托付</t>
  </si>
  <si>
    <r>
      <rPr>
        <b/>
        <sz val="16"/>
        <rFont val="宋体"/>
        <charset val="134"/>
        <scheme val="minor"/>
      </rPr>
      <t xml:space="preserve">零售银行营销实战专家
</t>
    </r>
    <r>
      <rPr>
        <sz val="16"/>
        <rFont val="宋体"/>
        <charset val="134"/>
        <scheme val="minor"/>
      </rPr>
      <t>南开大学经济学硕士
CFP金融理财规划师
基金从业、银行从业、证券从业、人力资源师等资格认证
基金从业、银行从业等资格证书考前辅导
邮政储蓄银行、渤海银行等银行总行特邀讲师
《环球银行》《零售银行》等杂志特约撰稿人
曾任：郑州银行 | 理财经理
曾任：平安银行 | 贵宾理财经理
现任：某私募基金公司 | 渠道总监</t>
    </r>
    <r>
      <rPr>
        <b/>
        <sz val="16"/>
        <rFont val="宋体"/>
        <charset val="134"/>
        <scheme val="minor"/>
      </rPr>
      <t xml:space="preserve">
</t>
    </r>
  </si>
  <si>
    <t>绝对成交—净值化时代银行理财营销破局</t>
  </si>
  <si>
    <t>菁英锻造—理财经理岗位认知与必备技能修炼</t>
  </si>
  <si>
    <t>专业致胜—财富管理视角下的资产配置与客群深耕</t>
  </si>
  <si>
    <t>话术即产能—突破话术局限，成就营销菁英</t>
  </si>
  <si>
    <t>智夺大客户—中高端客群深度经营与流失管理实战</t>
  </si>
  <si>
    <t>从入门到精通—震荡市场下基金定投营销实战宝典</t>
  </si>
  <si>
    <r>
      <rPr>
        <b/>
        <sz val="16"/>
        <rFont val="宋体"/>
        <charset val="134"/>
        <scheme val="minor"/>
      </rPr>
      <t xml:space="preserve">银行营销与财富管理实战专家
</t>
    </r>
    <r>
      <rPr>
        <sz val="16"/>
        <rFont val="宋体"/>
        <charset val="134"/>
        <scheme val="minor"/>
      </rPr>
      <t>15年国有银行营销管理实战经验
AFP国际金融理财师
曾获中国银行优秀内训师称号
曾任：中国银行丨青岛分行理财经理、零售部负责人
持多项专业资格证书：
——反假币资格、保险从业、基金从业、会计从业资格认证</t>
    </r>
  </si>
  <si>
    <t>座无虚席——破解银行营销活动困境</t>
  </si>
  <si>
    <t>与日俱增——理财经理资产配置实战训练</t>
  </si>
  <si>
    <t>至臻至美——高净值客户财富管理与资产配置</t>
  </si>
  <si>
    <t>私域流量——银行线上营销实战技巧</t>
  </si>
  <si>
    <t>开门鸿运——银行开门红营销策划与引爆秘技</t>
  </si>
  <si>
    <t>劈山掘金——数字化时代银行存量客户经营策略</t>
  </si>
  <si>
    <r>
      <rPr>
        <b/>
        <sz val="16"/>
        <rFont val="宋体"/>
        <charset val="134"/>
        <scheme val="minor"/>
      </rPr>
      <t>银行信贷营销与风险管理专家</t>
    </r>
    <r>
      <rPr>
        <sz val="16"/>
        <rFont val="宋体"/>
        <charset val="134"/>
        <scheme val="minor"/>
      </rPr>
      <t xml:space="preserve">
</t>
    </r>
    <r>
      <rPr>
        <sz val="16"/>
        <rFont val="宋体"/>
        <charset val="134"/>
      </rPr>
      <t>26年银行从业经验（横跨三大股份制银行）
14年银行零售信贷业务营销实战经验
12年银行风险管理实战经验
曾任：光大银行 | 长沙分行风险管理部副总经理
曾任：广发银行 | 长沙分行营业部总经理
曾任：浦发银行 | 长沙分行井湾子支行行长&amp;零售信贷部总经理</t>
    </r>
  </si>
  <si>
    <t>银行数字化转型策略及探索</t>
  </si>
  <si>
    <t>银行不良资产清收及处置实务</t>
  </si>
  <si>
    <t>银行零售信贷业务营销全面解析</t>
  </si>
  <si>
    <t>银行信贷业务主要风险点及防范</t>
  </si>
  <si>
    <t>银行信贷全流程风险管理实务及策略</t>
  </si>
  <si>
    <t>银行业务相关法规解读与法律风险防范</t>
  </si>
  <si>
    <r>
      <rPr>
        <b/>
        <sz val="16"/>
        <rFont val="宋体"/>
        <charset val="134"/>
      </rPr>
      <t>银行零售营销实战专家</t>
    </r>
    <r>
      <rPr>
        <sz val="16"/>
        <rFont val="宋体"/>
        <charset val="134"/>
      </rPr>
      <t xml:space="preserve">
18年金融行业实战经验
中级经济师
国际金融理财师CFP
私人银行家CPB
CFP协会中国金融理财师大赛最佳人气理财师
现任：奕丰环球财富 | 财富管理副总监、十佳投资顾问
曾任：中国农业银行厦门分行 | 高级专家客户经理、贷审专家委员
曾任：平安银行厦门分行 | 产品管理室、财富管理室负责人</t>
    </r>
  </si>
  <si>
    <t>资产经营——财富管理与资产配置能力提升</t>
  </si>
  <si>
    <t>客户维护——基金亏损下的客户维护与再销售</t>
  </si>
  <si>
    <t>养老金融——银发时代的高品质养老金融营销</t>
  </si>
  <si>
    <t>赢战新零售——客户经理营销全流程</t>
  </si>
  <si>
    <t>中收利器——基金销售核心能力提升班</t>
  </si>
  <si>
    <t>卓越经营——客户管理与维护能力提升</t>
  </si>
  <si>
    <r>
      <rPr>
        <b/>
        <sz val="16"/>
        <rFont val="宋体"/>
        <charset val="134"/>
        <scheme val="minor"/>
      </rPr>
      <t xml:space="preserve">财富管理与资产配置实战专家
</t>
    </r>
    <r>
      <rPr>
        <sz val="16"/>
        <rFont val="宋体"/>
        <charset val="134"/>
        <scheme val="minor"/>
      </rPr>
      <t>CFP国际金融理财师
持4大（银行/基金/证券/保险）从业资格证书
现任：某股份银行 | 省分行支行长
曾任：平安银行沈阳分行 | 一级支行长
曾任：民生银行沈阳分行 | 零售主管行长
曾任：浦发银行大连分行 | 私行团队长
曾任：招商银行大连分行 | 私钻客户经理
曾任：上海泰诚资本管理有限公司 | 华东区财富中心总经理</t>
    </r>
  </si>
  <si>
    <t>菁英锻造—理财经理综合财富管理能力及资产配置技能提升</t>
  </si>
  <si>
    <t>“基”业长青—基金销售与售后维护技巧</t>
  </si>
  <si>
    <t>智夺高客—共同富裕形势下大额保单与家族信托规划</t>
  </si>
  <si>
    <t>久伴共赢—高净值客户资产管理与顾问式营销</t>
  </si>
  <si>
    <t>头狼引领—支行长网点负责人综合管理能力提升</t>
  </si>
  <si>
    <t>精耕细作—精细化客群经营管理与精准营销</t>
  </si>
  <si>
    <r>
      <rPr>
        <b/>
        <sz val="16"/>
        <rFont val="宋体"/>
        <charset val="134"/>
      </rPr>
      <t>私人银行财富管理专家</t>
    </r>
    <r>
      <rPr>
        <sz val="16"/>
        <rFont val="宋体"/>
        <charset val="134"/>
      </rPr>
      <t xml:space="preserve">
17年+金融行业实战经验
清华大学公共管理硕士（MPA）、中欧国际工商学院金融MBA
中国社会科学院大学经济法学硕士、郑州大学应用数学硕士
AFP金融理财师、CFP国际金融理财师持证
具有基金从业、证券从业、保险代理人资格
曾任：平安银行（上市公司） | 一级支行长、私人银行中心总经理
曾任：平安人寿 | 渠道业务总监
曾任：光大信托（央企） | 家族信托业务总监、财富分中心总经理</t>
    </r>
  </si>
  <si>
    <t>高净值客户全方位价值挖掘与资产配置实战</t>
  </si>
  <si>
    <t>家族信托——高净值客户财富传承的奥秘</t>
  </si>
  <si>
    <t>私人银行高绩效团队建设与管理者领导力提升</t>
  </si>
  <si>
    <t>财富转型下的大额保单成交技巧</t>
  </si>
  <si>
    <t>支行及支行长转型能力提升</t>
  </si>
  <si>
    <t>全球宏观经济分析与大类资产配置策略</t>
  </si>
  <si>
    <r>
      <rPr>
        <b/>
        <sz val="16"/>
        <rFont val="宋体"/>
        <charset val="134"/>
        <scheme val="minor"/>
      </rPr>
      <t xml:space="preserve">银行服务营销实战专家
</t>
    </r>
    <r>
      <rPr>
        <sz val="16"/>
        <rFont val="宋体"/>
        <charset val="134"/>
        <scheme val="minor"/>
      </rPr>
      <t>29年大型国有银行从业经验
8年银行网点服务营销管理工作经验
吉林省银行业协会特聘讲师
2021年全国农信系统金牌讲师
美国认证协会ACI注册国际高级礼仪培训师
中国职业人才认证管理中心高级礼仪培训师
中国职业教育资格认证高级企业培训师
曾任：中国农业银行 | 某支行行长
曾任：某农村信用联社 | 高级培训师</t>
    </r>
  </si>
  <si>
    <t>化危为机——客户异议处理技巧</t>
  </si>
  <si>
    <t>新员工职业化心态及角色蜕变</t>
  </si>
  <si>
    <t>新员工职业化标准及日常服务流程规范</t>
  </si>
  <si>
    <t>当红不让——决战开门红旺季营销策略</t>
  </si>
  <si>
    <t>后疫情时代网点阵地营销效能提升策略</t>
  </si>
  <si>
    <t>厅堂致胜——智能化综合服务技能提升</t>
  </si>
  <si>
    <r>
      <rPr>
        <b/>
        <sz val="16"/>
        <rFont val="宋体"/>
        <charset val="134"/>
        <scheme val="minor"/>
      </rPr>
      <t>银行营销业绩提升专家</t>
    </r>
    <r>
      <rPr>
        <sz val="16"/>
        <rFont val="宋体"/>
        <charset val="134"/>
        <scheme val="minor"/>
      </rPr>
      <t xml:space="preserve">
10年银行培训行业经验
华东师范大学工商管理硕士
AFP注册金融理财师
AACTP版权课程《LEAD NOW! 领导力》国际授权认证讲师
MTP日产训企业中层管理授权认证讲师
《行动学习工具箱》版权课程授权认证讲师
《左圆右方-创新思维与问题解决》版权课程授权认证讲师
主导并完成全国近半数商业银行及省联社网络大学搭建：广东、陕西、江苏、山东、四川、福建省联社网络大学；齐商银行网络大学；宁夏银行网络大学；贵阳银行网络大学；乌鲁木齐商业银行网络大学；浙江稠州银行网络大学； 
开展50+家银行网点产能提升及服务营销项目：工商银行承德分行、邮储银行重庆分行、东莞银行、阳江邮政、东莞邮政、安徽涡阳农商行、云南楚雄农商行
参与近10个大型国企战略咨询项目：《江西吉安国资委十四五规划和2035远景目标建议项目》《东莞投资促进局引进产业评估项目》《浙江交通投资集团数字化转型项目》
擅长领域：开门红、信贷业务营销、信用卡业务营销、存款业务营销、网点服务、零售业务场景营销等</t>
    </r>
  </si>
  <si>
    <t>商业银行零售业务营销与业绩拓展策略</t>
  </si>
  <si>
    <t>旺季营销开门红</t>
  </si>
  <si>
    <t>银行网点竞争力提升--厅堂阵地营销流量转化与升级</t>
  </si>
  <si>
    <t>银行网点竞争力提升--客户经理实战营销技能提升</t>
  </si>
  <si>
    <t>银行大堂经理现场服务和营销技巧</t>
  </si>
  <si>
    <t>个贷普惠业务突围策略与技巧</t>
  </si>
  <si>
    <r>
      <rPr>
        <b/>
        <sz val="16"/>
        <rFont val="宋体"/>
        <charset val="134"/>
        <scheme val="minor"/>
      </rPr>
      <t xml:space="preserve">银行营销实战专家
</t>
    </r>
    <r>
      <rPr>
        <sz val="16"/>
        <rFont val="宋体"/>
        <charset val="134"/>
        <scheme val="minor"/>
      </rPr>
      <t xml:space="preserve">25年金融行业实战经验 寿险管理师（中级）
曾任：中国平安（世界500强）内蒙古办事处 | 业务主任
曾任：太平洋人寿（世界500强）朔州中支 | 督导训练部经理 曾任：泰康人寿（世界500强）山西分公司 | 省公司培训室主任、中支个险部经理
曾任：中国人保（世界500强）运城中支 | 副总经理
</t>
    </r>
  </si>
  <si>
    <t>阵地攻坚——5G时代的厅堂联动营销</t>
  </si>
  <si>
    <t>新经济常态下的银行保险营销攻略</t>
  </si>
  <si>
    <t>营销活动的策划与特色客群经营</t>
  </si>
  <si>
    <t>赢在开门红——银行客户维护与开发</t>
  </si>
  <si>
    <t>深挖潜能——银行网点精细化管理</t>
  </si>
  <si>
    <t>提质增效——高净值客户财富管理</t>
  </si>
  <si>
    <r>
      <rPr>
        <b/>
        <sz val="16"/>
        <rFont val="宋体"/>
        <charset val="134"/>
      </rPr>
      <t xml:space="preserve">私人银行与财富管理实战专家
</t>
    </r>
    <r>
      <rPr>
        <sz val="16"/>
        <rFont val="宋体"/>
        <charset val="134"/>
      </rPr>
      <t>12年金融行业实战经验
AFP国际金融理财师持证
银行/会计/基金/证券/期货从业资格持证
曾任：华夏银行丨私行理财经理、社区行长
曾任：智慧家办集团丨资产配置专家
曾任：中国太平保险丨高级经理、高级讲师</t>
    </r>
    <r>
      <rPr>
        <b/>
        <sz val="16"/>
        <rFont val="宋体"/>
        <charset val="134"/>
      </rPr>
      <t xml:space="preserve">
→客户管理与创值：累计服务高净值客户</t>
    </r>
    <r>
      <rPr>
        <b/>
        <sz val="16"/>
        <rFont val="宋体"/>
        <charset val="134"/>
      </rPr>
      <t>1000+</t>
    </r>
    <r>
      <rPr>
        <b/>
        <sz val="16"/>
        <rFont val="宋体"/>
        <charset val="134"/>
      </rPr>
      <t>名，累计资产管理规模</t>
    </r>
    <r>
      <rPr>
        <b/>
        <sz val="16"/>
        <rFont val="宋体"/>
        <charset val="134"/>
      </rPr>
      <t>20</t>
    </r>
    <r>
      <rPr>
        <b/>
        <sz val="16"/>
        <rFont val="宋体"/>
        <charset val="134"/>
      </rPr>
      <t>亿。
→业务拓展与创新：主导参与</t>
    </r>
    <r>
      <rPr>
        <b/>
        <sz val="16"/>
        <rFont val="宋体"/>
        <charset val="134"/>
      </rPr>
      <t>220</t>
    </r>
    <r>
      <rPr>
        <b/>
        <sz val="16"/>
        <rFont val="宋体"/>
        <charset val="134"/>
      </rPr>
      <t>家银行网点转型，</t>
    </r>
    <r>
      <rPr>
        <b/>
        <sz val="16"/>
        <rFont val="宋体"/>
        <charset val="134"/>
      </rPr>
      <t>50</t>
    </r>
    <r>
      <rPr>
        <b/>
        <sz val="16"/>
        <rFont val="宋体"/>
        <charset val="134"/>
      </rPr>
      <t>场开门红旺季营销项目的开展，辅导产销会及宣讲会</t>
    </r>
    <r>
      <rPr>
        <b/>
        <sz val="16"/>
        <rFont val="宋体"/>
        <charset val="134"/>
      </rPr>
      <t>200+</t>
    </r>
    <r>
      <rPr>
        <b/>
        <sz val="16"/>
        <rFont val="宋体"/>
        <charset val="134"/>
      </rPr>
      <t>场，助力单场产说会成交</t>
    </r>
    <r>
      <rPr>
        <b/>
        <sz val="16"/>
        <rFont val="宋体"/>
        <charset val="134"/>
      </rPr>
      <t>500</t>
    </r>
    <r>
      <rPr>
        <b/>
        <sz val="16"/>
        <rFont val="宋体"/>
        <charset val="134"/>
      </rPr>
      <t>万保费保险，单笔保费最高达</t>
    </r>
    <r>
      <rPr>
        <b/>
        <sz val="16"/>
        <rFont val="宋体"/>
        <charset val="134"/>
      </rPr>
      <t>100</t>
    </r>
    <r>
      <rPr>
        <b/>
        <sz val="16"/>
        <rFont val="宋体"/>
        <charset val="134"/>
      </rPr>
      <t>万。</t>
    </r>
  </si>
  <si>
    <t>商业银行信贷营销</t>
  </si>
  <si>
    <t>商业银行活动策划</t>
  </si>
  <si>
    <t>商业银行养老金融建设</t>
  </si>
  <si>
    <t>商业银行财富管理与资产配置</t>
  </si>
  <si>
    <t>2025商业银行开门红旺季营销</t>
  </si>
  <si>
    <r>
      <rPr>
        <b/>
        <sz val="16"/>
        <rFont val="宋体"/>
        <charset val="134"/>
        <scheme val="minor"/>
      </rPr>
      <t>银行新金融实战专家</t>
    </r>
    <r>
      <rPr>
        <sz val="16"/>
        <rFont val="宋体"/>
        <charset val="134"/>
        <scheme val="minor"/>
      </rPr>
      <t xml:space="preserve">
对公营销实战专家
18年银行对公业务实战经验
吉林省融资担保行业技能大赛评委
一汽集团、上沅国有资本特邀讲师
吉林大学工商管理硕士
现任：渤海银行长春分行丨交易银行部总经理
曾任：兴业银行长春分行丨汽车金融中心主任、国内贸易融资中心主任
曾任：中国银行吉林分行、伦敦分行丨产品经理</t>
    </r>
  </si>
  <si>
    <t>商业银行对公产品经理顾问式营销</t>
  </si>
  <si>
    <t>提升营销产能及对公客户拓展、深耕技巧</t>
  </si>
  <si>
    <t>供应链金融助力中小企业融资实务</t>
  </si>
  <si>
    <r>
      <rPr>
        <b/>
        <sz val="16"/>
        <rFont val="宋体"/>
        <charset val="134"/>
      </rPr>
      <t xml:space="preserve">银行网点营销实战专家
</t>
    </r>
    <r>
      <rPr>
        <sz val="16"/>
        <rFont val="宋体"/>
        <charset val="134"/>
      </rPr>
      <t xml:space="preserve">5年网点辅导实战经验
网点服务营销实战训练导师
银行网点转型流程改造顾问银行服务与营销资深专家
曾任：湖南顺联金融咨询有限公司丨培训师+经理
</t>
    </r>
    <r>
      <rPr>
        <b/>
        <sz val="16"/>
        <rFont val="宋体"/>
        <charset val="134"/>
      </rPr>
      <t>200+个银行网点辅导：</t>
    </r>
    <r>
      <rPr>
        <sz val="16"/>
        <rFont val="宋体"/>
        <charset val="134"/>
      </rPr>
      <t xml:space="preserve">农业银行、建设银行、工商银行、农商行、长沙银行、邮政银行等
</t>
    </r>
    <r>
      <rPr>
        <b/>
        <sz val="16"/>
        <rFont val="宋体"/>
        <charset val="134"/>
      </rPr>
      <t>80个项目的执行落地：</t>
    </r>
    <r>
      <rPr>
        <sz val="16"/>
        <rFont val="宋体"/>
        <charset val="134"/>
      </rPr>
      <t>其中参与农业银行（四川）数字化转型项目2021-2022年（宜宾、温江、资阳、乐山、绵阳、眉山、南充等）总计35期，均从短期项目演变为长期项目。</t>
    </r>
  </si>
  <si>
    <t>网点转型方案</t>
  </si>
  <si>
    <t>开门红旺季营销方案</t>
  </si>
  <si>
    <t>信用卡项目执行方案</t>
  </si>
  <si>
    <t>银行服务提升项目执行方案</t>
  </si>
  <si>
    <t>银行信贷实战营销外拓辅导项目策划方案</t>
  </si>
  <si>
    <r>
      <rPr>
        <b/>
        <sz val="16"/>
        <rFont val="宋体"/>
        <charset val="134"/>
      </rPr>
      <t>财富管理专家</t>
    </r>
    <r>
      <rPr>
        <sz val="16"/>
        <rFont val="宋体"/>
        <charset val="134"/>
      </rPr>
      <t xml:space="preserve">
管理学学士/经济学硕士/法学博士
23年金融营销管理和培训经验
金融标准委员会授权老师
国家理财规划师高级考评员
《中国经营报》等财经媒体特约嘉宾
银行基金新浪银行理财师大赛决赛评委
曾任：中国平安保险 | 一线销售、财务人员
曾任：加拿大国际董事研究院 | 副院长
曾任：和祺家族办公室 | 高级顾问
曾任：深圳宝盈资本 | 高级合伙人
■ 多项专业认证加持：私人银行家（CPB）、中国金融理财师（AFP）、中国注册理财规划师（CFP）、国家高级理财规划师（CHFP）、高级财富管理师(银行业协会)
■ 上海交通大学、清华大学、北京大学、中山大学、厦门大学、暨南大学等特聘专家
■ 主导及参与了5家企业定向融资项目，累计融资4.8亿人民币
■ 为高净值人士开展300多场沙龙，受众累计20000+人
■ 累计直接服务高净值人士，一对一咨询100多+人
</t>
    </r>
  </si>
  <si>
    <t>保险行业现状与发展趋势</t>
  </si>
  <si>
    <t>保险专业销售流程</t>
  </si>
  <si>
    <t>财富管理之法商智慧</t>
  </si>
  <si>
    <t>打造优质增员系统</t>
  </si>
  <si>
    <t>宏观经济分析与资产配置建议</t>
  </si>
  <si>
    <t xml:space="preserve">家族信托框架及其营销 </t>
  </si>
  <si>
    <r>
      <rPr>
        <b/>
        <sz val="16"/>
        <rFont val="宋体"/>
        <charset val="134"/>
      </rPr>
      <t>高净值客户营销心理学专家</t>
    </r>
    <r>
      <rPr>
        <sz val="16"/>
        <rFont val="宋体"/>
        <charset val="134"/>
      </rPr>
      <t xml:space="preserve">
复旦大学工商管理硕士/国家注册二级心理咨询师
26年跨国和民营企业工作和管理经验
全球寿险管理师（LOMA）证券从业/基金从业等资格证书中宏保险/友邦保险企业传播、品牌宣传、整合营销负责人
现任：复旦管理学院MBA校友导师/MBA面试官
曾任：金恪集团丨新商帮资本总裁
曾任：中国平安陆金所丨市场营销部总监及VIP部总监</t>
    </r>
  </si>
  <si>
    <t>识人攻心，用心理学解码中国中高净值客户</t>
  </si>
  <si>
    <t>法商思维之高净值客户销售秘诀</t>
  </si>
  <si>
    <t>高净值客户开发和资产配置</t>
  </si>
  <si>
    <t>新时代下的大额保单成交技巧</t>
  </si>
  <si>
    <t>客户沟通技巧和产说会营销策划与组织</t>
  </si>
  <si>
    <t>年金险销售技能提升培训</t>
  </si>
  <si>
    <r>
      <rPr>
        <b/>
        <sz val="16"/>
        <rFont val="宋体"/>
        <charset val="134"/>
        <scheme val="minor"/>
      </rPr>
      <t>理财规划管理专家</t>
    </r>
    <r>
      <rPr>
        <sz val="16"/>
        <rFont val="宋体"/>
        <charset val="134"/>
        <scheme val="minor"/>
      </rPr>
      <t xml:space="preserve">
暨南大学金融管理硕士
金融行业沙龙活动指导顾问
家庭财富法务法商（LQ）顾问
成人与儿童财商（FQ）开发顾问
曾任：中凯实业集团有限公司丨投资项目部总监
曾任：中国环境资源集团有限公司丨投资项目经理</t>
    </r>
  </si>
  <si>
    <t>高端客户资产财富风险与保险金信托营销</t>
  </si>
  <si>
    <t>老不可待——养老金融机遇与保险营销</t>
  </si>
  <si>
    <t>中高端客户资产配置策略（奔驰图）</t>
  </si>
  <si>
    <t>智慧投资幸福人生（共同富裕下+子教+养老+传承产说会）</t>
  </si>
  <si>
    <t>共同富裕背景下的财富管理配置策略</t>
  </si>
  <si>
    <t>“期”开得胜——期缴保险营销</t>
  </si>
  <si>
    <r>
      <rPr>
        <b/>
        <sz val="16"/>
        <rFont val="宋体"/>
        <charset val="134"/>
      </rPr>
      <t>保险营销实战专家</t>
    </r>
    <r>
      <rPr>
        <sz val="16"/>
        <rFont val="宋体"/>
        <charset val="134"/>
      </rPr>
      <t xml:space="preserve">
12年保险营销实战专家
12年金融保险500强企业管理经验
重庆智渝律师事务所特约顾问
曾任：中国平安保险 培训部产品负责人/销售企划部负责人</t>
    </r>
  </si>
  <si>
    <t>揭秘终身寿险销售——终身寿销售训练</t>
  </si>
  <si>
    <t>新规新时代、销售新征程——健康险销售训练</t>
  </si>
  <si>
    <t>预见未来，成就人生</t>
  </si>
  <si>
    <t>从流量时代到职业时代——增员训练营</t>
  </si>
  <si>
    <t>法商思维与财富智慧</t>
  </si>
  <si>
    <t>新形势下的个人养老风险管理报告</t>
  </si>
  <si>
    <r>
      <rPr>
        <b/>
        <sz val="16"/>
        <rFont val="宋体"/>
        <charset val="134"/>
      </rPr>
      <t>保险产品营销训练专家</t>
    </r>
    <r>
      <rPr>
        <sz val="16"/>
        <rFont val="宋体"/>
        <charset val="134"/>
      </rPr>
      <t xml:space="preserve">
10余年保险理财风险配置经验
10余年保险产品销售训练经验
10余年世界500强金融行业营销管理经验
中国工商联高级理财规划师
金融系统五星级培训师
注册国际高级职业培训师（CISPL）
最佳实践典范案例萃取师
上海交通大学、复旦大学特邀讲师</t>
    </r>
  </si>
  <si>
    <t>3.5增额终身寿险的价值</t>
  </si>
  <si>
    <t>储客213（2023版）</t>
  </si>
  <si>
    <t>大医康养生态下的保险销售机遇-养老篇</t>
  </si>
  <si>
    <t>法税思维之大额保单成交秘籍</t>
  </si>
  <si>
    <t>国家产业升级迭代，寿险迎来增优良机</t>
  </si>
  <si>
    <t>银保长期期缴产品精准营销训练营（2023版）</t>
  </si>
  <si>
    <r>
      <rPr>
        <b/>
        <sz val="16"/>
        <rFont val="宋体"/>
        <charset val="134"/>
        <scheme val="minor"/>
      </rPr>
      <t>财富管理专家</t>
    </r>
    <r>
      <rPr>
        <sz val="16"/>
        <rFont val="宋体"/>
        <charset val="134"/>
        <scheme val="minor"/>
      </rPr>
      <t xml:space="preserve">
10年金融培训管理经验
人民大学公共财政与公共政策硕士
理财规划师委员会委员
国家高级理财规划师（CHFP）
曾任：某大型金融咨询公司丨事业部经理
曾任：山东中启创优（上市）丨法税项目负责人
曾任：鑫茂荣信财富投资管理有限公司丨培训部经理
</t>
    </r>
  </si>
  <si>
    <t>做好理财，规划一生幸福——多场景实务理财规划训练营</t>
  </si>
  <si>
    <t>家企财富管理实务——法税训练营</t>
  </si>
  <si>
    <t>中高端客群资产配置特训营</t>
  </si>
  <si>
    <t>私人财富管理与传承——以专业服务为核心的高净值客户经营</t>
  </si>
  <si>
    <t>家庭财富传承规划——法律助力保险销售</t>
  </si>
  <si>
    <t>共同富裕政策下的财富“税革”之变——金税四期引发的金融行业新机遇</t>
  </si>
  <si>
    <r>
      <rPr>
        <b/>
        <sz val="16"/>
        <rFont val="宋体"/>
        <charset val="134"/>
      </rPr>
      <t>财富管理专家</t>
    </r>
    <r>
      <rPr>
        <sz val="16"/>
        <rFont val="宋体"/>
        <charset val="134"/>
      </rPr>
      <t xml:space="preserve">
15年金融培训管理经验
中国人民大学金融学硕士
编写《理财规划师（CHFP）》第六版教材（CHFP委员会特邀）
输送金融理财线上微课突破千万人次点击率
曾任：中国平安（世界500强）|某省营业区总经理
曾任：某金融职业教育机构|上海分公司总经理
曾任：大象保险（金融科技前十企业）|运营支持总监
曾任：天首资本|培训总监</t>
    </r>
  </si>
  <si>
    <t>“传承无常势，家族财富管理”沙龙（私行）</t>
  </si>
  <si>
    <t>高客经营：家族财富管理与传承营销实战训练营</t>
  </si>
  <si>
    <t>宏观经济与资产配置实战训练营</t>
  </si>
  <si>
    <t>留客增益：公募基金组合营销</t>
  </si>
  <si>
    <t>银行业中高净值客户财富管理“法保”（沙龙讲座）</t>
  </si>
  <si>
    <t>中高端客户留存：理财经理储蓄险营销</t>
  </si>
  <si>
    <r>
      <rPr>
        <b/>
        <sz val="16"/>
        <rFont val="宋体"/>
        <charset val="134"/>
      </rPr>
      <t xml:space="preserve">财富管理实战专家
</t>
    </r>
    <r>
      <rPr>
        <sz val="16"/>
        <rFont val="宋体"/>
        <charset val="134"/>
      </rPr>
      <t xml:space="preserve">银行保险产品营销专家
CWMA国际认证财富管理师
国家高级理财规划师/CHFP理财规划专业委员会委员
CHLP国家高级家庭教育指导师/COSO企业风险管控项目负责人
曾任：中国平安（世界500强）|培训部经理
曾任：中国人寿（世界500强）银行保险部|培训部经理
曾任：保险行销集团某分公司|华北区经理
曾任：东方华尔金融教育咨询有限公司|总对总项目执行经理
</t>
    </r>
  </si>
  <si>
    <t>变局中育新机——大资管时代如何做好家庭风险管理</t>
  </si>
  <si>
    <t>财税改革新政策，财管透明新规划</t>
  </si>
  <si>
    <t>高净值客户财富画像全面剖析</t>
  </si>
  <si>
    <t>大额保单营销技巧提升</t>
  </si>
  <si>
    <t>增员有道——一切皆可经营</t>
  </si>
  <si>
    <t>“十四五”规划保险行业迎接机遇与市场应对策略</t>
  </si>
  <si>
    <r>
      <rPr>
        <b/>
        <sz val="16"/>
        <rFont val="宋体"/>
        <charset val="134"/>
        <scheme val="minor"/>
      </rPr>
      <t>财富管理专家</t>
    </r>
    <r>
      <rPr>
        <sz val="16"/>
        <color indexed="8"/>
        <rFont val="宋体"/>
        <charset val="134"/>
        <scheme val="minor"/>
      </rPr>
      <t xml:space="preserve">
新浪理财师网签约理财师
高级理财规划师|资产评估师
连续5年担任全国十佳理财师大赛评委
曾任：某金融职业教育机构|首席研究员、讲师
曾任：AECOM咨询集团（世界500强）|经济分析师
现任：华南某金融院校|金融讲师
中国平安、中国人寿（世界500强）特聘理财规划讲师
清华大学、暨南大学、复旦大学、中山大学等多所院校在职MBA课程讲师</t>
    </r>
  </si>
  <si>
    <t>2024年宏观经济形势分析及政策解读</t>
  </si>
  <si>
    <t>2024年经济形势与资本市场投资机会分析</t>
  </si>
  <si>
    <t>基金营销——专业维度解读客户需求</t>
  </si>
  <si>
    <t>家庭理财规划全方位训练</t>
  </si>
  <si>
    <t>理财产品投资与家庭资产配置</t>
  </si>
  <si>
    <t>做好子教养老，稳赢幸福人生（产说会）</t>
  </si>
  <si>
    <r>
      <rPr>
        <b/>
        <sz val="16"/>
        <rFont val="宋体"/>
        <charset val="134"/>
        <scheme val="minor"/>
      </rPr>
      <t>保险营销管理实战专家</t>
    </r>
    <r>
      <rPr>
        <sz val="16"/>
        <rFont val="宋体"/>
        <charset val="134"/>
        <scheme val="minor"/>
      </rPr>
      <t xml:space="preserve">
15年一线保险销售及理财配置经验
世界华人保险大会IDA铜龙奖获得者
华夏人寿总公司年金险产品研发组成员
财富传承管理师|中国商业联合会高级讲师
曾荣获华夏人寿总公司百亿功勋经理人
曾任：平安人寿（世界500强）|内蒙古分公司外勤部经理
曾任：新华人寿（中国500强）|内蒙古支公司市场总监
曾任：华夏人寿（世界500强）|内蒙古分公司营销分管总
</t>
    </r>
  </si>
  <si>
    <t>创先争优——优增训练营</t>
  </si>
  <si>
    <t>法商思维下的财富传承与资产管理</t>
  </si>
  <si>
    <t>大单营销——增额终身寿营销</t>
  </si>
  <si>
    <t>重疾不重——重疾险营销之道</t>
  </si>
  <si>
    <t>实战经验萃取——年金险致胜法宝</t>
  </si>
  <si>
    <t>家业长青，传承有道——财富传承与资产配置（产说会）</t>
  </si>
  <si>
    <r>
      <rPr>
        <b/>
        <sz val="16"/>
        <rFont val="宋体"/>
        <charset val="134"/>
        <scheme val="minor"/>
      </rPr>
      <t xml:space="preserve">财富管理实战专家
</t>
    </r>
    <r>
      <rPr>
        <sz val="16"/>
        <rFont val="宋体"/>
        <charset val="134"/>
        <scheme val="minor"/>
      </rPr>
      <t>21年财富管理实战经验</t>
    </r>
    <r>
      <rPr>
        <b/>
        <sz val="16"/>
        <rFont val="宋体"/>
        <charset val="134"/>
        <scheme val="minor"/>
      </rPr>
      <t xml:space="preserve">
</t>
    </r>
    <r>
      <rPr>
        <sz val="16"/>
        <rFont val="宋体"/>
        <charset val="134"/>
        <scheme val="minor"/>
      </rPr>
      <t xml:space="preserve">证券从业资格/基金从业资格/保险从业资格
曾任：哈尔滨银行丨科技中心产品经理
曾任：嘉华财富丨财富管理部总经理
曾任：民生财富丨财富管理部总经理
曾任：中国城建院基金丨总裁
曾任：中海康瑞财富丨总裁
9家金融企业特聘顾问：民生信托、交银信托、渤海信托、邮储银行（北京）、国民信托、平安信托、中南大学（商学院）、嘉实财富（北京）、钱景财富
</t>
    </r>
  </si>
  <si>
    <t>高净值客户营销三板斧</t>
  </si>
  <si>
    <t>基金营销与资产配置实战技巧</t>
  </si>
  <si>
    <t>家族信托营销方略——资产保全与财富传承实务</t>
  </si>
  <si>
    <t>金融产品营销技巧与实务话术</t>
  </si>
  <si>
    <t>理财经理营销进阶与综合能力提升</t>
  </si>
  <si>
    <t>保险营销的分众策略与实战技巧</t>
  </si>
  <si>
    <r>
      <rPr>
        <b/>
        <sz val="16"/>
        <rFont val="宋体"/>
        <charset val="134"/>
        <scheme val="minor"/>
      </rPr>
      <t xml:space="preserve">保险营销实战专家
</t>
    </r>
    <r>
      <rPr>
        <sz val="16"/>
        <rFont val="宋体"/>
        <charset val="134"/>
        <scheme val="minor"/>
      </rPr>
      <t>17年500强保险行业营销管理经验
LOMA认证训练师
RFP注册财务分析师
PDS专业销售流程授权总教练
曾任：平安保险陕西分公司 | 培训部主管训练室经理
曾任：太平洋保险陕西分公司 | 金玉兰财富管理部负责人
曾任：太平洋保险陕西分公司 | 培训部副经理
★累计授课200+场，持续推进企业顶尖绩优人才的培养，其中促成MDRT获得者4人
★主导近百场产、创沙龙的开展，累计保费1600+万，并成功为企业引入620名优秀人才</t>
    </r>
  </si>
  <si>
    <t>年金险营销实务</t>
  </si>
  <si>
    <t>转变方法——突破增员困境</t>
  </si>
  <si>
    <t>有效工具——保额销售技巧提升</t>
  </si>
  <si>
    <t>引爆增额潜力——让终寿成为客户的首选</t>
  </si>
  <si>
    <t>从1到10——成为客户的家族保险经理人</t>
  </si>
  <si>
    <t>增员创说会——点燃保险之梦，开启财富征程</t>
  </si>
  <si>
    <r>
      <rPr>
        <b/>
        <sz val="16"/>
        <rFont val="宋体"/>
        <charset val="134"/>
        <scheme val="minor"/>
      </rPr>
      <t xml:space="preserve">财富管理实战导师
</t>
    </r>
    <r>
      <rPr>
        <sz val="16"/>
        <rFont val="宋体"/>
        <charset val="134"/>
        <scheme val="minor"/>
      </rPr>
      <t>25年金融领域实战经验
国家高级理财规划师
国家理财规划师广东省职业鉴定专家组核心成员
证券、基金、保险、期货从业人员资格
中山大学CFP理财规划师课程高级讲师
中国独立理财协会创始人
曾任：财商人生 | CEO、首席理财专家
曾任：慢钱财商科技有限公司 | CEO 首席理财专家
曾任：第一创业证券有限公司 | 证券研究员
曾任：汇天奇证券软件 | 证券研究员</t>
    </r>
  </si>
  <si>
    <t>资产配置和财富管理——房产股票剧烈变动下科学调整优化资</t>
  </si>
  <si>
    <t>宏观经济和金融市场分析——国际关系和产业升级下资产的增值保值策略</t>
  </si>
  <si>
    <t>风险管理和保险规划——利率下行和投资高风险趋势下科学的保险配置方法</t>
  </si>
  <si>
    <t>基金市场分析和实战策略——基金的全方位知识框架和操作的实战训练营</t>
  </si>
  <si>
    <t>退休养老规划——深度老龄化和少子化社会的退休养老规划和产品组合策略</t>
  </si>
  <si>
    <t>理财经理必备技能——金融从业人员理财专业技能提升和顾问式营销实战方法</t>
  </si>
  <si>
    <r>
      <rPr>
        <b/>
        <sz val="16"/>
        <rFont val="宋体"/>
        <charset val="134"/>
      </rPr>
      <t>保险营销实战专家</t>
    </r>
    <r>
      <rPr>
        <sz val="16"/>
        <rFont val="宋体"/>
        <charset val="134"/>
      </rPr>
      <t xml:space="preserve">
14年世界500强保险行业管理培训经验
中国人民大学经济学硕士
东莞市金融讲师团成员讲师（央行主办）
中国寿险管理师/中国银行寿险规划师
中国个人寿险规划师/国家二级营销师
曾任：合众人寿丨续期督导
曾任：中国平安丨培训主管/增员项目负责人
曾任：中宏人寿丨营销支持团队负责人</t>
    </r>
  </si>
  <si>
    <t>破局·重构——保险业新增员</t>
  </si>
  <si>
    <t>增额终身寿险的360度立体观</t>
  </si>
  <si>
    <t>夺下年金江山——打通年金险销售全攻略</t>
  </si>
  <si>
    <t>大变局：家庭财富规划与法商思维产说会</t>
  </si>
  <si>
    <t>你的生命有什么可能——职业跃迁新选择创说会</t>
  </si>
  <si>
    <t>人对了，世界就对了——打造新时代寿险营销团队</t>
  </si>
  <si>
    <r>
      <rPr>
        <b/>
        <sz val="16"/>
        <rFont val="宋体"/>
        <charset val="134"/>
        <scheme val="minor"/>
      </rPr>
      <t>保险营销实战专家</t>
    </r>
    <r>
      <rPr>
        <sz val="16"/>
        <rFont val="宋体"/>
        <charset val="134"/>
        <scheme val="minor"/>
      </rPr>
      <t xml:space="preserve">
粤港澳湾区经济安全论坛主持人
保险行业万C训练营主讲嘉宾（增员主题）
作为平安人寿年度新星登上《深圳特区报》（全国“百强报纸”）专版
曾任：平安人寿深圳分公司（世界500强）|资深业务主任
曾任：深圳市佐蒙实业（中国品牌500强）|总经理</t>
    </r>
  </si>
  <si>
    <t>财务管理的视角赢销年金险</t>
  </si>
  <si>
    <t>财务管理的视角赢销增额终身寿</t>
  </si>
  <si>
    <t>新时代背景下的高客营销六步法</t>
  </si>
  <si>
    <t>用企业家的思维，走进高客市场</t>
  </si>
  <si>
    <t>重塑财富管理新逻辑，稳赢人生路</t>
  </si>
  <si>
    <t>选贤任能——寿险新常态下的增优育优全流程</t>
  </si>
  <si>
    <r>
      <rPr>
        <b/>
        <sz val="16"/>
        <rFont val="宋体"/>
        <charset val="134"/>
        <scheme val="minor"/>
      </rPr>
      <t>财富管理实战专家</t>
    </r>
    <r>
      <rPr>
        <sz val="16"/>
        <rFont val="宋体"/>
        <charset val="134"/>
        <scheme val="minor"/>
      </rPr>
      <t xml:space="preserve">
12年财富管理实战经验
香港大学硕士|香港中文大学（深圳）校外职业导师
CFA特许金融分析师授权认证讲师
CFP国际金融理财师授权认证讲师
抖音18万粉丝财经主播/搜狐首席财经主播
曾任：深圳市发改委丨立项评审工程师
曾任：深圳市投资控股有限公司（世界500强）丨科技金融主管
曾任：深圳前海中天泰信投资有限公司丨基金经理
曾任：深圳前海弘基财富管理有限公司丨总经理
曾任：友邦人寿保险（世界500强）深圳分公司丨资深业务经理
</t>
    </r>
  </si>
  <si>
    <t>高客营销——大额保单财税法商思维</t>
  </si>
  <si>
    <t>高客营销——高净值客户经营与维护</t>
  </si>
  <si>
    <t>保险营销——2024保险年金销售攻略</t>
  </si>
  <si>
    <t>高客营销——大额保单与保险金信托营销</t>
  </si>
  <si>
    <t>基金营销——逆境下的基金营销和投后服务</t>
  </si>
  <si>
    <t>技能提升——理财经理营销技能提升训练营</t>
  </si>
  <si>
    <r>
      <rPr>
        <b/>
        <sz val="16"/>
        <rFont val="宋体"/>
        <charset val="134"/>
        <scheme val="minor"/>
      </rPr>
      <t xml:space="preserve">保险营销管理实战专家
</t>
    </r>
    <r>
      <rPr>
        <sz val="16"/>
        <rFont val="宋体"/>
        <charset val="134"/>
        <scheme val="minor"/>
      </rPr>
      <t>21年保险从业实战经验
中国寿险管理师
TAP顶尖赢家班、CFLL-PPM营销领导专业管理模式授权认证讲师
曾任：太平洋保险（世界500强） | 业务经理/团队长
曾任：安联人寿（全球10大保险公司） | 江苏分公司BTH(培训总监)
曾任：长城保险 | 分公司个险部副经理</t>
    </r>
  </si>
  <si>
    <t>打造寿险顶尖赢家-迈向MDRT之路</t>
  </si>
  <si>
    <t>打造寿险赢家-成为卓越团队长</t>
  </si>
  <si>
    <t>健康险销售实战训练</t>
  </si>
  <si>
    <t>年金险销售实战训练</t>
  </si>
  <si>
    <t>步步为赢有效增员系统建设</t>
  </si>
  <si>
    <t>民法典时代的资产配置与财富传承</t>
  </si>
  <si>
    <r>
      <rPr>
        <b/>
        <sz val="16"/>
        <rFont val="宋体"/>
        <charset val="134"/>
      </rPr>
      <t>银行保险双领域营销实战专家</t>
    </r>
    <r>
      <rPr>
        <sz val="16"/>
        <rFont val="宋体"/>
        <charset val="134"/>
      </rPr>
      <t xml:space="preserve">
16年银行+保险金融领域营销管理及转型发展管理经验
中南财经政法大学金融学硕士
银行保险业财富管理与零售转型论坛特邀分享嘉宾
全国十佳财富管理顾问大赛特邀顾问、评委
全国“保险行业之星”大赛导师及评委
世界500强大型银行、保险总部级培训讲师
平安/招行/农行/建行/工行/中行/民生银行/杭州银行等多家银行特邀讲师及辅导专家
平安保险/泰康/大家人寿/瑞众保险/太平人寿/海港人寿/新华人寿等多家保险公司特邀讲师
全国培训师推优大赛导师、评委</t>
    </r>
  </si>
  <si>
    <t>“蓄势待发 一期呵成”——银保渠道期交保险销售实战</t>
  </si>
  <si>
    <t>超越未见——宏观金融趋势分析与银保营销实战</t>
  </si>
  <si>
    <t>决胜千里——银行人员保险专业化销售实战</t>
  </si>
  <si>
    <t>向上向善——高净值客户财富管理营销技能提升</t>
  </si>
  <si>
    <t>银发掘金——银行养老规划营销实战</t>
  </si>
  <si>
    <t>预见未来——新时期理财经理营销实战提升训练</t>
  </si>
  <si>
    <r>
      <rPr>
        <b/>
        <sz val="16"/>
        <rFont val="宋体"/>
        <charset val="134"/>
      </rPr>
      <t xml:space="preserve">保险营销实战专家
</t>
    </r>
    <r>
      <rPr>
        <sz val="16"/>
        <rFont val="宋体"/>
        <charset val="134"/>
      </rPr>
      <t>18年保险营销实战经验
国家理财规划师
中国平安集团杰出讲师
PICC中国人保总公司种子讲师
中国平安深圳分公司高手会会员、金钻俱乐部成员
曾任：中国人民保险（世界500强） | 营销总监
曾任：中国平安保险（世界500强） | 营销部经理
个人战绩突出，3年达成MDRT百万圆桌会议成员
常年业绩领先，曾开展产说会300+场（单场最高超1500人次），现场意向签单3000万。10次获高峰会员</t>
    </r>
  </si>
  <si>
    <t>财富传承的风险和规划</t>
  </si>
  <si>
    <t>法商思维——新法规时代的资产管理</t>
  </si>
  <si>
    <t>走进高端——大额保单特训</t>
  </si>
  <si>
    <t>新法规时代的资产管理</t>
  </si>
  <si>
    <t>终身寿产品专项训练</t>
  </si>
  <si>
    <t>资产传承的方式与利弊（产说会）</t>
  </si>
  <si>
    <r>
      <rPr>
        <b/>
        <sz val="16"/>
        <rFont val="宋体"/>
        <charset val="134"/>
      </rPr>
      <t xml:space="preserve">银保营销实战专家
</t>
    </r>
    <r>
      <rPr>
        <sz val="16"/>
        <rFont val="宋体"/>
        <charset val="134"/>
      </rPr>
      <t>13年世界500强银保行业一线营销+培训实战经验
曾任：中国人民保险（世界500强）|银保客户经理、营业部经理
曾任：泰康人寿（世界500强）|保险部督训、沙龙项目负责人
曾任：新华人寿（世界500强）|保险部督训、沙龙项目、训练营负责人
CPI保险规划师
北京千万圆桌认证中心专业保险师</t>
    </r>
    <r>
      <rPr>
        <b/>
        <sz val="16"/>
        <rFont val="宋体"/>
        <charset val="134"/>
      </rPr>
      <t xml:space="preserve">
</t>
    </r>
  </si>
  <si>
    <t>快速创造销售奇迹——理财经理实战营销方法与策略</t>
  </si>
  <si>
    <t>旺季营销决胜未来——银行销售人员期缴保险产能提升全攻略</t>
  </si>
  <si>
    <t>绩效倍增——银行理财经理业绩提升关键动作解析</t>
  </si>
  <si>
    <t>高净值客户私人财富管理与传承</t>
  </si>
  <si>
    <t>大额保单法商营销技能提升训练</t>
  </si>
  <si>
    <t>财富掘金——银保精准沙龙项目产能提升特训营</t>
  </si>
  <si>
    <r>
      <rPr>
        <b/>
        <sz val="16"/>
        <rFont val="宋体"/>
        <charset val="134"/>
      </rPr>
      <t xml:space="preserve">金融产品营销专家
</t>
    </r>
    <r>
      <rPr>
        <sz val="16"/>
        <rFont val="宋体"/>
        <charset val="134"/>
      </rPr>
      <t>高级金融理财师
毕业于西北政法大学
曾任：平安保险（陕西）丨资深业务总监、三星级导师
曾任：恒大人寿保险丨高级总监、功勋导师
曾任：中兴保险（北京）分公司丨西安中支总
曾任：陕西绿洲保险（西安）分公司丨副总
曾任：华康保险（西安）分公司丨渠道部经理、培训讲师</t>
    </r>
  </si>
  <si>
    <t>保险销售技巧与新时代获客</t>
  </si>
  <si>
    <t>高净值客户财富管理</t>
  </si>
  <si>
    <t>金税四期下的财富思考</t>
  </si>
  <si>
    <t>网点厅堂营销综合能力提升</t>
  </si>
  <si>
    <t>银保大客户营销技能提升</t>
  </si>
  <si>
    <t>银行开门红营销策略布局与落地实施</t>
  </si>
  <si>
    <r>
      <rPr>
        <b/>
        <sz val="16"/>
        <rFont val="宋体"/>
        <charset val="134"/>
        <scheme val="minor"/>
      </rPr>
      <t>保险营销实战专家</t>
    </r>
    <r>
      <rPr>
        <sz val="16"/>
        <rFont val="宋体"/>
        <charset val="134"/>
        <scheme val="minor"/>
      </rPr>
      <t xml:space="preserve">
27年保险营销实战经验
寿险管理师资格认证
曾任：中国太平洋保险丨外勤主管至最高职级资深经理
曾任：中国太平洋保险新市区中支北京路支公司丨总经理
曾任：中国太平洋保险新疆分公司丨主管训练室经理、产品室经理</t>
    </r>
  </si>
  <si>
    <t>八步成交——重疾险的营销之道</t>
  </si>
  <si>
    <t>四步成交——增额终身寿训练营</t>
  </si>
  <si>
    <t>增员有“技法”——优增训练营</t>
  </si>
  <si>
    <t>年金险成交技巧修炼</t>
  </si>
  <si>
    <t>幸福养老靠规划——增额终身寿（年金产说会）</t>
  </si>
  <si>
    <t>巨变时代下如何留住财富——中高客产说会</t>
  </si>
  <si>
    <r>
      <rPr>
        <b/>
        <sz val="16"/>
        <rFont val="宋体"/>
        <charset val="134"/>
        <scheme val="minor"/>
      </rPr>
      <t xml:space="preserve">银保营销实战专家
</t>
    </r>
    <r>
      <rPr>
        <sz val="16"/>
        <rFont val="宋体"/>
        <charset val="134"/>
        <scheme val="minor"/>
      </rPr>
      <t>20年的银保营销实战经验</t>
    </r>
    <r>
      <rPr>
        <b/>
        <sz val="16"/>
        <rFont val="宋体"/>
        <charset val="134"/>
        <scheme val="minor"/>
      </rPr>
      <t xml:space="preserve">
</t>
    </r>
    <r>
      <rPr>
        <sz val="16"/>
        <rFont val="宋体"/>
        <charset val="134"/>
        <scheme val="minor"/>
      </rPr>
      <t>曾任：中国平安人寿（湖北）丨内部培训师
曾任：信诚人寿（湖北）丨培训企划经理
曾任：招商信诺人寿丨华中区域培训经理、银行保险事业部副总
持双项金融专业证书：AFP（金融理财师）、CFP（国际金融理财师）
1000+场开门红活动的主导者：曾服务过800+个银行网点，活动现场成交金额累计超千万元
累计800+场授课：曾服务过中国银行、工商银行、农业银行、平安人寿、泰康人寿、太平洋人寿、招商信诺等企业公司，是常年返聘的银保系列课程主讲讲师。</t>
    </r>
  </si>
  <si>
    <t>销售七步曲——银保期缴训练营</t>
  </si>
  <si>
    <t>财富守护——银保营销之保险深度剖析</t>
  </si>
  <si>
    <t>智慧理财新篇章——保险与资产配置打造</t>
  </si>
  <si>
    <t>逆向思维以终为始——银保大单保险训练营</t>
  </si>
  <si>
    <t>法商融合，保险新视野——高净值群人保险销售秘籍</t>
  </si>
  <si>
    <t>如何优雅的老去，我的养老我做主年金险营销（沙龙）</t>
  </si>
  <si>
    <r>
      <rPr>
        <b/>
        <sz val="16"/>
        <rFont val="宋体"/>
        <charset val="134"/>
        <scheme val="minor"/>
      </rPr>
      <t xml:space="preserve">银行保险双领域营销实战专家
</t>
    </r>
    <r>
      <rPr>
        <sz val="16"/>
        <rFont val="宋体"/>
        <charset val="134"/>
        <scheme val="minor"/>
      </rPr>
      <t>12年金融行业实战经验
银行中级寿险管理师
财富健康管理规划师
中级会计证、基金从业证、保险资格证
工银安盛人寿省公司优秀讲师、省公司优秀团队负责人
平安银行分行优秀团队负责人、分行头狼奖励荣誉称号
曾任：平安银行惠州分行 | 私人银行财富中心团队总经理
曾任：工银安盛人寿保险 | 银行保险团队负责人</t>
    </r>
  </si>
  <si>
    <t>保险大单销售技巧</t>
  </si>
  <si>
    <t>理财经理营销技能与资产配置提升</t>
  </si>
  <si>
    <t>保险金信托及家庭财富资产隔离（案例分析）</t>
  </si>
  <si>
    <t>中国老龄化趋势分析与养老财务规划实务</t>
  </si>
  <si>
    <t>高净值客户维护与开发技巧——对话高净值客户的5个话题</t>
  </si>
  <si>
    <t>“拥抱趋势 把握未来”新法税思维时代的财富密码（产说会）</t>
  </si>
  <si>
    <r>
      <rPr>
        <b/>
        <sz val="16"/>
        <rFont val="宋体"/>
        <charset val="134"/>
        <scheme val="minor"/>
      </rPr>
      <t>变革领导力导师</t>
    </r>
    <r>
      <rPr>
        <sz val="16"/>
        <rFont val="宋体"/>
        <charset val="134"/>
      </rPr>
      <t xml:space="preserve">
英国城市大学CASS商学院博士后
国家“双一流”学科博士生导师（211工程大学：华中农业大学）
七维领导力模型创立者
百名专家进百企咨询管理专家
湖北省人力资源学会副会长
工信部第五所特邀专家、华为集团特邀讲师
见贤思齐私董会创始人/5家企业董事和合伙人</t>
    </r>
  </si>
  <si>
    <t>2024年宏观经济展望与热点问题分析</t>
  </si>
  <si>
    <t>数字变革：智能制造与数字化转型</t>
  </si>
  <si>
    <t>银行如何服务乡村振兴战略</t>
  </si>
  <si>
    <t>智慧金融：数字化赋能金融科技</t>
  </si>
  <si>
    <t>组织变革：敏捷组织与赋能蜕变</t>
  </si>
  <si>
    <t>组织行为学：激发组织能力的智慧</t>
  </si>
  <si>
    <r>
      <rPr>
        <b/>
        <sz val="16"/>
        <rFont val="宋体"/>
        <charset val="134"/>
        <scheme val="minor"/>
      </rPr>
      <t xml:space="preserve">IPO企业治理专家
</t>
    </r>
    <r>
      <rPr>
        <sz val="16"/>
        <rFont val="宋体"/>
        <charset val="134"/>
        <scheme val="minor"/>
      </rPr>
      <t>企业战略管理与股权设计专家
博士研究生、英国剑桥大学博士后（在修）
黑马股份产业加速师
厦门大学经济学院特聘讲师
北京青年人力资源服务商会副会长
中地数码、林森物流企业独立董事、战略顾问
15年企业培训咨询经验，足迹覆盖大江南北
——累计其培训过的学员（线下）近10万人，（线上）近百万人
300家企业战略咨询实战经验，以“实用、落地”为口碑，深受好评
——中能电气、燕之屋股份、九牧股份、中地数码、维拓科技、林森物流、信泰集团等
10+家企业成功上市的主操盘手，被誉为“行业黑马”
——博思软件、蜡笔小新食品、新大陆股份、纳川股份、青蛙王子等
20年任职+创业经验，历任企业高管以及创始人
——领航咨询集团创始人、蜡笔小新（上市）执行总裁、林森科技股份联席总裁</t>
    </r>
  </si>
  <si>
    <t>企业战略创新与转型升级</t>
  </si>
  <si>
    <t>企业数字化转型与解决方案设计</t>
  </si>
  <si>
    <t>商业模式创新</t>
  </si>
  <si>
    <t>股权结构设计与股权激励</t>
  </si>
  <si>
    <t>组织发展与组织效率提升</t>
  </si>
  <si>
    <t>企业资本运作与上市治理</t>
  </si>
  <si>
    <r>
      <rPr>
        <b/>
        <sz val="16"/>
        <rFont val="宋体"/>
        <charset val="134"/>
        <scheme val="minor"/>
      </rPr>
      <t xml:space="preserve">企业投融资/资本运作专家
</t>
    </r>
    <r>
      <rPr>
        <sz val="16"/>
        <rFont val="宋体"/>
        <charset val="134"/>
        <scheme val="minor"/>
      </rPr>
      <t>12年资本运作/培训从业经验
保荐代表人资格、律师资格
中欧国际工商学院金融MBA
中国注册会计师（CPA）协会非执业会员
特许金融分析师协会（CFA）持证人
财经自媒体大V（章老师读财报）（抖音（10+万粉丝）、b站（20+万粉丝）、小红书、快手）
曾任：东兴证券股份有限公司|成长企业融资部副总裁
曾任：虹桥正瀚律师事务所（顶尖商事诉讼事务所）|</t>
    </r>
    <r>
      <rPr>
        <b/>
        <sz val="16"/>
        <rFont val="宋体"/>
        <charset val="134"/>
        <scheme val="minor"/>
      </rPr>
      <t xml:space="preserve">资深律师
</t>
    </r>
  </si>
  <si>
    <t>投资学——财富增长的密码</t>
  </si>
  <si>
    <t>并购重组与产业整合</t>
  </si>
  <si>
    <t>企业股权架构顶层设计</t>
  </si>
  <si>
    <t>财务报表分析与财务舞弊识别</t>
  </si>
  <si>
    <t>资本市场与企业经营</t>
  </si>
  <si>
    <t>资本市场与理财产品</t>
  </si>
  <si>
    <r>
      <rPr>
        <b/>
        <sz val="16"/>
        <rFont val="宋体"/>
        <charset val="134"/>
        <scheme val="minor"/>
      </rPr>
      <t>企业顶层设计专家</t>
    </r>
    <r>
      <rPr>
        <sz val="16"/>
        <rFont val="宋体"/>
        <charset val="134"/>
      </rPr>
      <t xml:space="preserve">
英国剑桥大学博士后（校企联合培养）
北京师范大学应用心理学博士
BSN荷兰商学院工商管理博士
浙江大学管理学院高级管理培训中心正教授级特约主讲教师
电子科大国家级大学科技园教育中心高级创业导师
湖南省思贤国学书院（前身1873年思贤讲舍）高级研究员
柬埔寨西哈努克港“绿城西港之星”项目联合投资人
现任：五星级民宿“坐忘隐墅”连锁品牌董事长
曾任：江西铜业公司二级单位办公室主任兼团委书记
曾任：浙江正泰电器股份有限公司人力资源总监、采购副总经理
曾任：北京绿生活农业发展有限公司创始人、董事长
曾任：新华网“幸福型企业践行者”炫计划投资人</t>
    </r>
  </si>
  <si>
    <t>赋能领导力五项修炼</t>
  </si>
  <si>
    <t>共生：公司治理之道</t>
  </si>
  <si>
    <t>决策：底层能力建设</t>
  </si>
  <si>
    <t>团队作业与组织创新</t>
  </si>
  <si>
    <t>现代资本的运营逻辑</t>
  </si>
  <si>
    <t>战略设计与价值发现</t>
  </si>
  <si>
    <r>
      <rPr>
        <b/>
        <sz val="16"/>
        <rFont val="宋体"/>
        <charset val="134"/>
        <scheme val="minor"/>
      </rPr>
      <t>企业经营管理实战导师</t>
    </r>
    <r>
      <rPr>
        <sz val="16"/>
        <rFont val="宋体"/>
        <charset val="134"/>
      </rPr>
      <t xml:space="preserve">
北京大学管理学博士/北京大学学士/香港大学管理硕士
中国企业家协会（全国性）理事
青岛农业大学客座教授
清华大学经济管理学院管理专业导师（行业导师）
曾任：华为（世界500强） | 供应链与运营部部长
曾任：三源色集团 | CEO/创始人
曾任：维也纳酒店集团 | 高级副总裁
曾任：军队副营级干部</t>
    </r>
  </si>
  <si>
    <t>商业领袖系列之新时代的商业模式创新</t>
  </si>
  <si>
    <t>商业领袖系列之领导战略制定与战略执行</t>
  </si>
  <si>
    <t>商业领袖系列之卓越领导力</t>
  </si>
  <si>
    <t>华为系列课程之向华为学战略能力打造</t>
  </si>
  <si>
    <t>华为系列课程之向华为学组织活力打造</t>
  </si>
  <si>
    <t>沙盘系列课程之企业全面经营管理</t>
  </si>
  <si>
    <r>
      <rPr>
        <b/>
        <sz val="16"/>
        <rFont val="宋体"/>
        <charset val="134"/>
        <scheme val="minor"/>
      </rPr>
      <t>顶层设计总裁教练</t>
    </r>
    <r>
      <rPr>
        <sz val="16"/>
        <rFont val="宋体"/>
        <charset val="134"/>
      </rPr>
      <t xml:space="preserve">
天使投资人
近20年的行业经营解决方案提供者
ICF国际教练联盟注册ACC级别教练
国际注册SNLP国际执行师
美国(IAPC)认证RCC企业教练
美国(AITA)认证PTT国际高级职业培训师
广东省并购重组协会高级顾问/深圳市投资商会副秘书长
深圳市前海高翔基金管理有限公司 董事合伙人
深圳市前海首润投资管理有限公司 合伙人、高级顾问
广东省政府质量奖评审专家
圣德书院战略规划导师/长城投资商学院导师
北大、清华、交大总裁研修班教练导师</t>
    </r>
  </si>
  <si>
    <t>企业战略规划与实施</t>
  </si>
  <si>
    <t>企业挂牌上市流程和资本运作</t>
  </si>
  <si>
    <t>公司治理和和内部管控</t>
  </si>
  <si>
    <t>国企混改实务操作</t>
  </si>
  <si>
    <t>股权设计和股权激励</t>
  </si>
  <si>
    <t>企业并购重组操作实务</t>
  </si>
  <si>
    <r>
      <rPr>
        <b/>
        <sz val="16"/>
        <rFont val="宋体"/>
        <charset val="134"/>
        <scheme val="minor"/>
      </rPr>
      <t>高管领导力赋能与企业大学构建导师</t>
    </r>
    <r>
      <rPr>
        <sz val="16"/>
        <rFont val="宋体"/>
        <charset val="134"/>
        <scheme val="minor"/>
      </rPr>
      <t xml:space="preserve">
高管领导力与企业大学构建导师
国家高级经济师职称
中国企业大学校长CU50成员
新华报业媒体特约研究员
埃里克森培训认证教练
筹建、运营、辅导的企业大学/商学院：宝能大学、万达学院、金光企业大学、绿城管理学堂、用友领导力学院、元亨祥集团商学院等……</t>
    </r>
  </si>
  <si>
    <t>关键人才培养——企业关键人才识别与培养最佳实践</t>
  </si>
  <si>
    <t>管理内驱力——管理者做职场教练的科学与艺术</t>
  </si>
  <si>
    <t>人力赢于主动——新经济格局下人力战略的识局与破局</t>
  </si>
  <si>
    <t>业务人才官——业务管理者的人才经营最佳实践</t>
  </si>
  <si>
    <t>卓越继任者——卓越企业人才梯队建设与继任者计划最佳实践</t>
  </si>
  <si>
    <t>组织赋能——经典企业培训体系构建与运营最佳实践</t>
  </si>
  <si>
    <r>
      <rPr>
        <b/>
        <sz val="16"/>
        <rFont val="宋体"/>
        <charset val="134"/>
        <scheme val="minor"/>
      </rPr>
      <t>AI+互联网研究专家</t>
    </r>
    <r>
      <rPr>
        <sz val="16"/>
        <rFont val="宋体"/>
        <charset val="134"/>
        <scheme val="minor"/>
      </rPr>
      <t xml:space="preserve">
数十家重点大学客座教授
工信部人工智能运营师资格考试专家组专家
工信部领军中小企业领军人物专家
国家双创孵化器培训专家
金融机构客户运营专家
苏格拉底AI学习法创始人
中国人工智能学会可拓学分会一级发明教育培训师
国内最早一批互联网创业人员，合伙创建的中国营销传播网www.emkt.com.cn曾是中国营销管理界的首榜网站
2023年推出GPT系列课程10门，至今培训近百场。
参与多个AI创业项目和大型企业AI应用项目，在AI企业应用的方面，有丰富的实战经验，课程完全基于应用场景落地。</t>
    </r>
  </si>
  <si>
    <t>扶摇万里:AI助力文旅行业</t>
  </si>
  <si>
    <t>AI技术发展脉络和生产力提升</t>
  </si>
  <si>
    <t>AI领航:企业高管数智时代实施方法论</t>
  </si>
  <si>
    <t>AI元年，颠要与重构企业超级竞争力的打造</t>
  </si>
  <si>
    <t>AI助力开门红——银行营销全场景AI赋能</t>
  </si>
  <si>
    <t>GPT4发展趋势和现实任务</t>
  </si>
  <si>
    <r>
      <rPr>
        <b/>
        <sz val="16"/>
        <rFont val="宋体"/>
        <charset val="134"/>
        <scheme val="minor"/>
      </rPr>
      <t>商业模式创新与转型专家</t>
    </r>
    <r>
      <rPr>
        <sz val="16"/>
        <rFont val="宋体"/>
        <charset val="134"/>
      </rPr>
      <t xml:space="preserve">
企业生态战略系统架构师
枣庄国家经济开发区顾问
商务部经济研究院特聘导师
领军企业竞争力提升赋能教练
辅导安尔发公司商业模式升级、转型、跨界整合，从制造业到科技业再到互联网+模式，在7个月的时间内业绩增长超过32倍。并成为智能家居行业首家上市公司</t>
    </r>
  </si>
  <si>
    <t>生态盈利—企业十倍速增长赋能方案班</t>
  </si>
  <si>
    <t>生态盈利—商业模式创新与战略转型实操</t>
  </si>
  <si>
    <t>生态盈利—企业招商引资总裁班</t>
  </si>
  <si>
    <t>生态盈利—企业转型升级顶层设计总裁班</t>
  </si>
  <si>
    <t>地方政府招商引资研讨会</t>
  </si>
  <si>
    <t>特色小城镇建设与投资配置</t>
  </si>
  <si>
    <r>
      <rPr>
        <b/>
        <sz val="16"/>
        <rFont val="宋体"/>
        <charset val="134"/>
      </rPr>
      <t>国学智慧应用专家</t>
    </r>
    <r>
      <rPr>
        <sz val="16"/>
        <rFont val="宋体"/>
        <charset val="134"/>
      </rPr>
      <t xml:space="preserve">
儒家复圣颜回第八十世后人
国学经典易儒道禅医传承人
十六年国学管理应用实战经验
中华优秀传统文化实践推广者
中华颜氏儒家文化研究及应用导师
颜氏文化“清正廉洁，亲民爱民，忠贞爱国”研究员
阿里巴巴淘宝北方片区签约讲师
中航通飞控股集团特邀国学顾问
曾任：鲁汉集团|培训部总监
现任：山东省教育厅教育导师库专家
现任：中成书院国学经典传承讲授师</t>
    </r>
  </si>
  <si>
    <t>阳明心学与工匠精神</t>
  </si>
  <si>
    <t>曾国藩的内圣外王之道</t>
  </si>
  <si>
    <t>道德经的管理智慧</t>
  </si>
  <si>
    <t>古圣先贤的人生智慧</t>
  </si>
  <si>
    <t>论语的管理智慧</t>
  </si>
  <si>
    <t>易经智慧与组织管理</t>
  </si>
  <si>
    <r>
      <rPr>
        <b/>
        <sz val="16"/>
        <rFont val="宋体"/>
        <charset val="134"/>
        <scheme val="minor"/>
      </rPr>
      <t>战略创新与数字化转型专家</t>
    </r>
    <r>
      <rPr>
        <sz val="16"/>
        <rFont val="宋体"/>
        <charset val="134"/>
      </rPr>
      <t xml:space="preserve">
20年咨询实战经验
前海资本联盟认证导师
独创国内战略商业模式知识体系
“新微笑曲线”商业模式创新模型原创者
深圳卫视“创业资本圈”特邀嘉宾、科创中国创新创业大赛评委嘉宾
清华、北大、复旦、上海交大等多所国内顶尖院校总裁班特邀讲师
曾任：中国人民大学 | 教授
曾任：环球影业（香港）投资集团 | 副总裁</t>
    </r>
  </si>
  <si>
    <t>创新收益之道：新盈利模式策略</t>
  </si>
  <si>
    <t>领航者转型蓝图：数字化转型战略实施</t>
  </si>
  <si>
    <t>领先者的转型之道：数字化转型与战略创新</t>
  </si>
  <si>
    <t>破局创新之道：创新商业模式</t>
  </si>
  <si>
    <t>系统落地指南：核心竞争力重塑与运营模式创新</t>
  </si>
  <si>
    <t>战略顶层设计与执行</t>
  </si>
  <si>
    <r>
      <rPr>
        <b/>
        <sz val="16"/>
        <rFont val="宋体"/>
        <charset val="134"/>
        <scheme val="minor"/>
      </rPr>
      <t>企业法律风险防控专家</t>
    </r>
    <r>
      <rPr>
        <sz val="16"/>
        <rFont val="宋体"/>
        <charset val="134"/>
        <scheme val="minor"/>
      </rPr>
      <t xml:space="preserve">
</t>
    </r>
    <r>
      <rPr>
        <sz val="16"/>
        <color indexed="8"/>
        <rFont val="宋体"/>
        <charset val="134"/>
      </rPr>
      <t>8年企业法律风险防控实战经验
深圳大学法学专业
哈佛大学LLM SEMINAR
深圳电视台常驻嘉宾律师
中央电视台法律大讲堂主讲人
曾任：中国联通深圳公司丨法律部经理
现任：广东益道律师事务所丨主任律师
世界华人协会法律顾问
世界华商基金会法律顾问
深圳市前海人民法院调解专家</t>
    </r>
  </si>
  <si>
    <t>金融普法</t>
  </si>
  <si>
    <t>公司顶层设计与投融资</t>
  </si>
  <si>
    <t>企业家的十大类法律风险防范</t>
  </si>
  <si>
    <t>企业家法律风险防范及财富传承</t>
  </si>
  <si>
    <t>企业合规管理实务</t>
  </si>
  <si>
    <t>企业法律风险防范</t>
  </si>
  <si>
    <r>
      <rPr>
        <b/>
        <sz val="16"/>
        <rFont val="宋体"/>
        <charset val="134"/>
        <scheme val="minor"/>
      </rPr>
      <t>管理心理学解决方案专家</t>
    </r>
    <r>
      <rPr>
        <sz val="16"/>
        <rFont val="宋体"/>
        <charset val="134"/>
        <scheme val="minor"/>
      </rPr>
      <t xml:space="preserve">
</t>
    </r>
    <r>
      <rPr>
        <sz val="16"/>
        <rFont val="宋体"/>
        <charset val="134"/>
      </rPr>
      <t>清华大学积极心理学研究生
上海交大、浙大、港大、中大邀请讲师
劳社部企业OEAP援助师
国家注册二级心理咨询师
深圳电视台《第一调解》节目心理评论员
深圳市妇联、关爱办员工心理健康辅导师
曾任：《香港商报》丨媒体记者
现任：东学西问（深圳）教育发展有限公司丨总经理</t>
    </r>
  </si>
  <si>
    <t>读心有道：管理心理学</t>
  </si>
  <si>
    <t>刚柔并济：情商领导力五项修炼</t>
  </si>
  <si>
    <t>话到事成：高情商沟通管理</t>
  </si>
  <si>
    <t>力出一孔：团队协作与凝聚力打造</t>
  </si>
  <si>
    <t>心海明航：EAP必备员工心理疏导技巧</t>
  </si>
  <si>
    <t>心花怒放：打造幸福型企业</t>
  </si>
  <si>
    <r>
      <rPr>
        <b/>
        <sz val="16"/>
        <rFont val="宋体"/>
        <charset val="134"/>
        <scheme val="minor"/>
      </rPr>
      <t>法律风险防控专家</t>
    </r>
    <r>
      <rPr>
        <b/>
        <sz val="16"/>
        <color indexed="8"/>
        <rFont val="宋体"/>
        <charset val="134"/>
      </rPr>
      <t xml:space="preserve">
</t>
    </r>
    <r>
      <rPr>
        <sz val="16"/>
        <color rgb="FF000000"/>
        <rFont val="宋体"/>
        <charset val="134"/>
      </rPr>
      <t>高级经济师/律师资格</t>
    </r>
    <r>
      <rPr>
        <b/>
        <sz val="16"/>
        <color indexed="8"/>
        <rFont val="宋体"/>
        <charset val="134"/>
      </rPr>
      <t xml:space="preserve">
</t>
    </r>
    <r>
      <rPr>
        <sz val="16"/>
        <color rgb="FF000000"/>
        <rFont val="宋体"/>
        <charset val="134"/>
      </rPr>
      <t>6年政府机关工作经历
18年上海市企业法律顾问
10年大庆油田法律顾问
先后担任16家大中型企业董事、监事
曾任：审计局 | 综合秘书、审计员
曾任：大庆油田法律顾问处|法规科长/工商科长/法律事务室主任</t>
    </r>
  </si>
  <si>
    <t>房地产与物业管理实战</t>
  </si>
  <si>
    <t>公司股权设计与股权调整案例解析</t>
  </si>
  <si>
    <t>合同编通则解释与合同法律风险防控</t>
  </si>
  <si>
    <t>劳动人事合规管理的流程控制与工具</t>
  </si>
  <si>
    <t>民法典合同编全息解读</t>
  </si>
  <si>
    <t>商业银行法律风险防控的三个维度</t>
  </si>
  <si>
    <r>
      <rPr>
        <b/>
        <sz val="16"/>
        <rFont val="宋体"/>
        <charset val="134"/>
        <scheme val="minor"/>
      </rPr>
      <t>战略性绩效管理实战专家</t>
    </r>
    <r>
      <rPr>
        <sz val="16"/>
        <rFont val="宋体"/>
        <charset val="134"/>
        <scheme val="minor"/>
      </rPr>
      <t xml:space="preserve">
20年管理咨询实战经验
上海交大工商管理博士（DBA）
国家注册管理咨询师
生久集团、盐钢集团、延长石油战略管理顾问
上海交大MBA职业导师|特聘教授、中科大MBA创业导师
北大、复旦、交大、财大、中科大、浙大等大学总裁班讲师
曾任：上海交大安泰经管学院丨主任
曾任：赛格集团（中国500强）丨销售副总、常务副总
曾任：西蒙电气（外资）丨市场经理</t>
    </r>
  </si>
  <si>
    <t>年度经营目标计划制定与有效执行（工作坊）</t>
  </si>
  <si>
    <t>激活文化的力量（工作坊）</t>
  </si>
  <si>
    <t>激活组织-高绩效团队构建</t>
  </si>
  <si>
    <t>量利而行-激励性薪酬体系设计</t>
  </si>
  <si>
    <t>公司治理与三会运作</t>
  </si>
  <si>
    <t>最佳实践-华为核心竞争力构建</t>
  </si>
  <si>
    <r>
      <rPr>
        <sz val="16"/>
        <rFont val="宋体"/>
        <charset val="134"/>
        <scheme val="minor"/>
      </rPr>
      <t xml:space="preserve">资本运营实战专家
</t>
    </r>
    <r>
      <rPr>
        <sz val="16"/>
        <rFont val="宋体"/>
        <charset val="134"/>
        <scheme val="minor"/>
      </rPr>
      <t>吉林大学管理学硕士
深圳证券交易所董事会秘书资格
深圳市企业战略并购促进会理事
——2大证券交易所独立董事任职资格——
深圳证券交易所独立董事任职资格
上海证券交易所科创板独立董事任职资格
——4个金融细分行业从业资格——
人社部碳交易员|证券从业资格|期货从业资格|基金从业资格
现任：深圳前海瑞莱基金管理公司|投资总监、基金经理
曾任：安信证券|投资银行部VP（副总裁）
曾任：安信证券吉林分公司|营业部总经理、金牌培训师</t>
    </r>
  </si>
  <si>
    <t>产业股权投资方法论与风险控制</t>
  </si>
  <si>
    <t>宏观经济形势分析及资本市场、热门产业发展展望</t>
  </si>
  <si>
    <t>焕发企业生机：动态合伙与股权激励制度实战</t>
  </si>
  <si>
    <t>新《公司法》框架下的股权设计应用实战</t>
  </si>
  <si>
    <t>新质生产力重点产业研究与发展趋势分析</t>
  </si>
  <si>
    <t>专精特新企业的股权融资与资本战略</t>
  </si>
  <si>
    <r>
      <rPr>
        <b/>
        <sz val="16"/>
        <rFont val="宋体"/>
        <charset val="134"/>
        <scheme val="minor"/>
      </rPr>
      <t xml:space="preserve">产业地产战略与实操运营专家
</t>
    </r>
    <r>
      <rPr>
        <sz val="16"/>
        <rFont val="宋体"/>
        <charset val="134"/>
        <scheme val="minor"/>
      </rPr>
      <t>30年城市开发与产业发展实战经验
01-高级城市规划师（正高级）
02-国家首批注册城市规划师
03-哈尔滨工业大学硕士
04-天津建筑大学、北京建筑大学硕士生导师
曾任：和谷发展（北京）科技集团| 常务副总裁
曾任：泛华建设集团 | 总规划师 城市发展智库 副总经理
曾任：中国五矿集团（世界500强） | 产城事业部 总规划师
曾任：华夏幸福基业（中国500强） | 研发中心总经理
曾任：黑龙江省伊春市城乡规划局 | 总规划师 规划设计院院长
→ 曾参与国家《城乡规划法》编制
→ 伊春市第12届人大代表、人大城乡建设环境保护专门委员会委员
→ 国家人事部注册考试中心注册城市规划师考试拟题及阅卷组专家成员
→ 获国家级建设部优秀设计二等奖1项、省级城市规划一等奖1项，二等奖2项，三等奖2项，</t>
    </r>
  </si>
  <si>
    <t>EOD项目操作实务</t>
  </si>
  <si>
    <t>产业园区运营实务</t>
  </si>
  <si>
    <t>产业园区全流程操盘实务</t>
  </si>
  <si>
    <t>产业园区发展模式与战略</t>
  </si>
  <si>
    <t>TOD站城一体化(片区)开发要点</t>
  </si>
  <si>
    <t>产业载体招商运营的关键四步法</t>
  </si>
  <si>
    <r>
      <rPr>
        <b/>
        <sz val="16"/>
        <rFont val="宋体"/>
        <charset val="134"/>
        <scheme val="minor"/>
      </rPr>
      <t>战略与领导力实战专家</t>
    </r>
    <r>
      <rPr>
        <b/>
        <sz val="16"/>
        <rFont val="宋体"/>
        <charset val="134"/>
      </rPr>
      <t xml:space="preserve">
</t>
    </r>
    <r>
      <rPr>
        <sz val="16"/>
        <rFont val="宋体"/>
        <charset val="134"/>
      </rPr>
      <t>山东大学企业管理硕士
曾任：九鼎集团  战略副总裁
曾任：用友集团  战略及集团管控专家
曾任：湖北交投、巨龙集团等多家企业战略顾问
清华大学、北京大学、浙江大学等多所国内顶尖院校特聘为总裁班特邀讲师</t>
    </r>
  </si>
  <si>
    <t>360°领导力</t>
  </si>
  <si>
    <t>战略规划：战略分析与制定</t>
  </si>
  <si>
    <t>战略解码：战略地图与平衡计分卡</t>
  </si>
  <si>
    <t>MTP核心管理技能提升</t>
  </si>
  <si>
    <t>高效能团队建设与管理</t>
  </si>
  <si>
    <r>
      <rPr>
        <b/>
        <sz val="16"/>
        <rFont val="宋体"/>
        <charset val="134"/>
      </rPr>
      <t>国学智慧应用专家</t>
    </r>
    <r>
      <rPr>
        <sz val="16"/>
        <rFont val="宋体"/>
        <charset val="134"/>
      </rPr>
      <t xml:space="preserve">
国际职业培训师（Professional Trainer Training）
深圳北大博雅特约国学讲师
深圳清华研究院总裁班 讲师
深圳博商管理科学研究院 顾问
香港亚洲商学院MBA总裁班 讲师
华商书院//海南大学/三一大学/贵州茅台学院等多家机构特邀授课讲师</t>
    </r>
  </si>
  <si>
    <t>提升员工职业化素养——儒家修为智慧</t>
  </si>
  <si>
    <t>习总书记用典 ——国学智慧与修身理政治企</t>
  </si>
  <si>
    <t>阳明心学的四项修炼(二阶段）</t>
  </si>
  <si>
    <t>阳明心学——工匠精神与职业化素养提升</t>
  </si>
  <si>
    <t>阳明心学与管理者修炼(一阶段）</t>
  </si>
  <si>
    <t>养心养神——国学智慧与职场阳光心态</t>
  </si>
  <si>
    <r>
      <rPr>
        <b/>
        <sz val="16"/>
        <rFont val="宋体"/>
        <charset val="134"/>
        <scheme val="minor"/>
      </rPr>
      <t>企业战略与文化架构师</t>
    </r>
    <r>
      <rPr>
        <sz val="16"/>
        <rFont val="宋体"/>
        <charset val="134"/>
      </rPr>
      <t xml:space="preserve">
管理学博士/研究生导师
21年企业战略与文化构建实战经验
27年企业文化与企业战略构建实战经验
教育部学位委员会企业管理学位论文评议专家
01-【学术资历】
→美国匹兹堡大学卡兹商学院博士后（主攻组织架构设计、企业文化与商业模式）
→哈尔滨工业大学技术经济及管理专业管理学博士（主攻企业人力资源与团队管理）
→哈尔滨工业大学人文与社会科学学院硕士（主攻企业战略管理）
02-【社会资历】
→原大通集团（上市）|人力资源总监
→原花帝集团丨副总裁兼首席战略官
→原青岛某大学丨科技处副长、经济与管理学院副院长
→鑫光正钢结构有限公司（上市）|独立董事</t>
    </r>
  </si>
  <si>
    <t>传统文化（国学智慧）赋能现代企业管理</t>
  </si>
  <si>
    <t>高绩效团队建构与管理（国学智慧）</t>
  </si>
  <si>
    <t>企业文化管理与设计——企业文化认知与企业文化实务</t>
  </si>
  <si>
    <t>战略管理——从战略规划到落地执行</t>
  </si>
  <si>
    <t>组织行为学——高级别“自我管理+员工管理”</t>
  </si>
  <si>
    <t>组织架构设计与绩效管理提升</t>
  </si>
  <si>
    <r>
      <rPr>
        <b/>
        <sz val="16"/>
        <rFont val="宋体"/>
        <charset val="134"/>
        <scheme val="minor"/>
      </rPr>
      <t xml:space="preserve">企业投融资实战专家
</t>
    </r>
    <r>
      <rPr>
        <sz val="16"/>
        <rFont val="宋体"/>
        <charset val="134"/>
        <scheme val="minor"/>
      </rPr>
      <t>13年大型企业投融资实战经验
曾任：融创中国 | 区域二级部门负责人
曾任：远洋资本 | 基金经理
曾任：中铁二局集团公司 | 资本部投融资总监</t>
    </r>
    <r>
      <rPr>
        <b/>
        <sz val="16"/>
        <rFont val="宋体"/>
        <charset val="134"/>
        <scheme val="minor"/>
      </rPr>
      <t xml:space="preserve">
</t>
    </r>
    <r>
      <rPr>
        <sz val="16"/>
        <rFont val="宋体"/>
        <charset val="134"/>
        <scheme val="minor"/>
      </rPr>
      <t>科班出身：四川大学金融学硕士
持有多项专业资质：高级经济师、特许金融分析师CFA、私募证券基金从业资格证、私募股权基金从业资格证</t>
    </r>
  </si>
  <si>
    <t>2024年宏观经济与投资机会展望</t>
  </si>
  <si>
    <t>企业挂牌上市全流程解析与资本运作实操</t>
  </si>
  <si>
    <t>企业兼并重组与并购基金</t>
  </si>
  <si>
    <t>构建企业高效能投融资管理与资本运作路径</t>
  </si>
  <si>
    <t>私募股权基金及投资实务</t>
  </si>
  <si>
    <t>中国新形势下国有企业资本运作实操解析</t>
  </si>
  <si>
    <r>
      <rPr>
        <b/>
        <sz val="16"/>
        <rFont val="宋体"/>
        <charset val="134"/>
        <scheme val="minor"/>
      </rPr>
      <t xml:space="preserve">企业运营管理专家
</t>
    </r>
    <r>
      <rPr>
        <sz val="16"/>
        <rFont val="宋体"/>
        <charset val="134"/>
        <scheme val="minor"/>
      </rPr>
      <t>25年企业实战经验
华南师范大学MBA 
曾任：迈科智能科技| 集团副总裁、医疗器械总裁
曾任：浙江安德电器| 副总裁
曾任：美的集团（世界500强） | 运营总监
曾任：广东德豪润达电气（上市） | 质量管理部经理
曾任：亚新科制动系统（珠海）| 人资经理、品质经理</t>
    </r>
  </si>
  <si>
    <t>企业经营：战略管理与运营</t>
  </si>
  <si>
    <t>企业经营：成本与利润管控</t>
  </si>
  <si>
    <t>企业突破：新产业培育和孵化</t>
  </si>
  <si>
    <t>企业突破：打造产业冠军</t>
  </si>
  <si>
    <t>企业突破：经营扭亏，绝地突围</t>
  </si>
  <si>
    <t>转型升级：质量管理价值创新</t>
  </si>
  <si>
    <r>
      <rPr>
        <b/>
        <sz val="16"/>
        <rFont val="宋体"/>
        <charset val="134"/>
        <scheme val="minor"/>
      </rPr>
      <t xml:space="preserve">资本与产业园运营专家
</t>
    </r>
    <r>
      <rPr>
        <sz val="16"/>
        <rFont val="宋体"/>
        <charset val="134"/>
        <scheme val="minor"/>
      </rPr>
      <t>11年资本与产业园运营实战经验
中山大学MBA
英国IRCA（最大的国际化管理体系审核员注册机构）主任评审员
粤港澳大湾区数字产业峰会分享嘉宾
全球反向并购高峰论坛分享嘉宾
深圳新材料行业协会高质量发展大会分享嘉宾
著有著作：《谈判赢天下》（再版2次，销售超30000册）
曾任：中交物资 | 董事
曾任：亿方集团 | 执行总裁
曾任：高晟华屹基金 | 执行董事
曾任：全球上市公司联盟 | 产业升级委员会总裁
曾任：广东启迪产业研究院 | 副院长</t>
    </r>
  </si>
  <si>
    <t>高维操盘——产业园运营及并购招商</t>
  </si>
  <si>
    <t>产业规划与招商引资</t>
  </si>
  <si>
    <t>资本运作-——并购与投融资</t>
  </si>
  <si>
    <t>资本思维--现代资本的运营逻辑</t>
  </si>
  <si>
    <t>企业战略与资本思维</t>
  </si>
  <si>
    <t>2024年宏观经济与投资趋势展望</t>
  </si>
  <si>
    <r>
      <rPr>
        <b/>
        <sz val="16"/>
        <rFont val="宋体"/>
        <charset val="134"/>
        <scheme val="minor"/>
      </rPr>
      <t>法律风险防控专家</t>
    </r>
    <r>
      <rPr>
        <sz val="16"/>
        <rFont val="宋体"/>
        <charset val="134"/>
        <scheme val="minor"/>
      </rPr>
      <t xml:space="preserve">
澳门大学国际法硕士
西北政法大学法学学士
司法部律师执业证书
凤凰卫视《财智菁英汇》、《凤凰群英会》嘉宾律师
“赢在广州”粤港澳大湾区创业大赛评委导师
现任：广东益道律师事务所 | 律师合伙人、公司与股权法律部主任
曾任：锦天城律师事务所（中国律所品牌价值100强）深圳分所 | 律师
曾任：澳门有线电视 | 主编、主持人</t>
    </r>
  </si>
  <si>
    <t>企业五维法律风险防控方案</t>
  </si>
  <si>
    <t>商务合作合同制定与风险防控</t>
  </si>
  <si>
    <t>公司法框架下的章程实操</t>
  </si>
  <si>
    <t>民法典要点与亮点解读</t>
  </si>
  <si>
    <t>创业全流程避坑指南</t>
  </si>
  <si>
    <t>股权架构与合伙方案</t>
  </si>
  <si>
    <r>
      <rPr>
        <b/>
        <sz val="16"/>
        <rFont val="宋体"/>
        <charset val="134"/>
        <scheme val="minor"/>
      </rPr>
      <t>产业园运营专家</t>
    </r>
    <r>
      <rPr>
        <sz val="16"/>
        <rFont val="宋体"/>
        <charset val="134"/>
        <scheme val="minor"/>
      </rPr>
      <t xml:space="preserve">
20年产业园运营实战经验
西安交通大学硕士
高级工程师、一级建造师
陕西省发改委综合专家库专家+陕西省工信厅专家库专家
现任：陕西紫元产业控股有限公司|总经理
曾任：中南高科西安城市公司|常务副总经理
曾任：华夏幸福基业（上市）|城市建设运营中心总经理
曾任：陕西西咸新区发展集团（国企）|建设管理部部长
曾任：中交第二公路工程局有限公司（世界500强）|项目副经理</t>
    </r>
  </si>
  <si>
    <t>产园园区开发与运营</t>
  </si>
  <si>
    <t>产园园区运营全流程</t>
  </si>
  <si>
    <t>城投平台的转型与发展</t>
  </si>
  <si>
    <t>产园园区招商引资及运营实务</t>
  </si>
  <si>
    <t>产业园区服务管理体系的建立和实施</t>
  </si>
  <si>
    <t>实战式工程项目全流程管控</t>
  </si>
  <si>
    <r>
      <rPr>
        <b/>
        <sz val="16"/>
        <rFont val="宋体"/>
        <charset val="134"/>
        <scheme val="minor"/>
      </rPr>
      <t>法律风险防控专家</t>
    </r>
    <r>
      <rPr>
        <sz val="16"/>
        <rFont val="宋体"/>
        <charset val="134"/>
        <scheme val="minor"/>
      </rPr>
      <t xml:space="preserve">
27年法律风险防控实战经验
法律顾问资格认证/法律顾问执业认证
律师资格认证/律师执业认证
成都市高新区人民法院调解员、天府新区法院调解员
曾任：大庆石油职工大学丨经济法讲师
曾任：大庆石油管理局经济法规处丨诉讼科科长
现任：四川谷雨律师事务所合伙人、管委会副主任、执业律师</t>
    </r>
  </si>
  <si>
    <t>〈关于适用民法典合同编通则若干问题的解释〉实务解读</t>
  </si>
  <si>
    <t>产业园区全过程管理法律风险防控</t>
  </si>
  <si>
    <t>民法典合同编通则解释对金融业务的影响及应对</t>
  </si>
  <si>
    <t>企业法律风险防范指引</t>
  </si>
  <si>
    <t>企业合同合规管理法律风险防范</t>
  </si>
  <si>
    <t>企业预防职务犯罪实务</t>
  </si>
  <si>
    <r>
      <rPr>
        <b/>
        <sz val="16"/>
        <rFont val="宋体"/>
        <charset val="134"/>
        <scheme val="minor"/>
      </rPr>
      <t>法律风险管理专家</t>
    </r>
    <r>
      <rPr>
        <sz val="16"/>
        <rFont val="宋体"/>
        <charset val="134"/>
        <scheme val="minor"/>
      </rPr>
      <t xml:space="preserve">
高级人力资源法务师
AACTP国际认证培训师
中国法学会、中华全国律师协会会员
河北省律师协会青年工作委员会委员
【“我爸是李刚”案】伤者代理人
现任：北京大成（石家庄）律师事务所（全球十大律师事务所）|律师
曾任：河北世纪联合律师事务所（AAA级信用律师事务所）|律师
曾任：河北冀人律师事务所（河北省司法厅直属律师事务所）|律师</t>
    </r>
  </si>
  <si>
    <t>职务犯罪风险防控</t>
  </si>
  <si>
    <t>企业合同法律风险防范</t>
  </si>
  <si>
    <t>企业劳动用工法律风险防范</t>
  </si>
  <si>
    <t>&lt;民法典&gt;时代下法商思维与财富传承</t>
  </si>
  <si>
    <t>&lt;个人信息保护法&gt;基础知识与实务解析</t>
  </si>
  <si>
    <t>&lt;中央企业合规管理办法&gt;基础知识与实务解析</t>
  </si>
  <si>
    <r>
      <rPr>
        <b/>
        <sz val="16"/>
        <rFont val="宋体"/>
        <charset val="134"/>
        <scheme val="minor"/>
      </rPr>
      <t>企业风险管理与合规专家</t>
    </r>
    <r>
      <rPr>
        <sz val="16"/>
        <rFont val="宋体"/>
        <charset val="134"/>
        <scheme val="minor"/>
      </rPr>
      <t xml:space="preserve">
</t>
    </r>
    <r>
      <rPr>
        <sz val="16"/>
        <rFont val="宋体"/>
        <charset val="134"/>
      </rPr>
      <t>18年大型企业内外风险管理实战经验
清华大学EMBA（在读）
中国企业阳光诚信联盟特聘专家
华为连续金牌团队获得者
曾任：华为 | 区域/事业群内控总监、子公司合规董事
曾任：隆基绿能（光伏龙头）| 集团审计监察中心总经理
曾任：快手 | 廉政合规部国际化总监</t>
    </r>
    <r>
      <rPr>
        <b/>
        <sz val="16"/>
        <rFont val="宋体"/>
        <charset val="134"/>
      </rPr>
      <t xml:space="preserve">
</t>
    </r>
  </si>
  <si>
    <t>企业对外合规管理</t>
  </si>
  <si>
    <t>企业内部审计实务</t>
  </si>
  <si>
    <t>企业四大风险管理</t>
  </si>
  <si>
    <t>向华为学优秀的内控体系建设实践</t>
  </si>
  <si>
    <t>企业反舞弊调查与管理</t>
  </si>
  <si>
    <t>向华为学管理-方向大致正确，组织充满活力</t>
  </si>
  <si>
    <r>
      <rPr>
        <b/>
        <sz val="16"/>
        <rFont val="宋体"/>
        <charset val="134"/>
        <scheme val="minor"/>
      </rPr>
      <t>商业物业运营管理专家</t>
    </r>
    <r>
      <rPr>
        <sz val="16"/>
        <rFont val="宋体"/>
        <charset val="134"/>
        <scheme val="minor"/>
      </rPr>
      <t xml:space="preserve">
18年商业多业态物业运营管理实战经验
8年部队经历，曾荣获个人三等功、集体三等功
现任：雅居乐商业 | 副总经理
曾任：万达集团（中国500强） | 万达商业中心总经理、武汉区域副总经理
曾任：泰禾集团（中国500强） | 泰禾商业副总经理
曾任：深圳大中华第一太平戴维斯物业公司 | 副总经理
曾任：深圳天安骏业集团| 天安云谷物业首任物业总监
曾任：佳兆业物业 | 高级经理
曾任：深圳市荣超物业 | 工程主管
注册物业管理师、物业管理师、中级工程技师（中级职称）
CIH英国特许房屋经理学会特许会员深圳市物业管理协会专家库成员</t>
    </r>
    <r>
      <rPr>
        <b/>
        <sz val="16"/>
        <rFont val="宋体"/>
        <charset val="134"/>
        <scheme val="minor"/>
      </rPr>
      <t xml:space="preserve">
</t>
    </r>
  </si>
  <si>
    <t>物业城市服务一体化运营实践与创新探索</t>
  </si>
  <si>
    <t>智慧产业园区商业物业运营实践与服务创新</t>
  </si>
  <si>
    <t>新时期物业项目综合品质管理与标准化体系构建</t>
  </si>
  <si>
    <t>新时期物业职业经理人岗位从业复合型素质构建</t>
  </si>
  <si>
    <t>新楼宇经济：商写物业资产运营服务实践与生态创新</t>
  </si>
  <si>
    <t>新时期物业多种经营运营管理及业绩拓展开发策略</t>
  </si>
  <si>
    <r>
      <rPr>
        <b/>
        <sz val="16"/>
        <rFont val="宋体"/>
        <charset val="134"/>
      </rPr>
      <t xml:space="preserve">财务管理实战专家
</t>
    </r>
    <r>
      <rPr>
        <sz val="16"/>
        <rFont val="宋体"/>
        <charset val="134"/>
      </rPr>
      <t>管理学硕士、在读博士
美国注册管理会计师协会CMA认证讲师
注册会计师、税务师
厦门大学财务总监俱乐部成员
厦门市高级会计人才信息库成员
多家大型企业及行业协会常年财务顾问
深圳证券交易所独立董事、董事会秘书资格
福建省人文社科研究基地-财务与审计研究中心研究员
现任：福建省亚太鹏盛税务师事务所丨高级合伙人</t>
    </r>
  </si>
  <si>
    <t>数字智能时代——税务稽查重点与企业税务危机化解</t>
  </si>
  <si>
    <t>数字化转型下的财务BP核心能力训练</t>
  </si>
  <si>
    <t>基于平衡计分卡的全面预算与绩效管理</t>
  </si>
  <si>
    <t>微利时代的成本控制与利润计划</t>
  </si>
  <si>
    <t>非财务经理的财务管理</t>
  </si>
  <si>
    <t>全面预算管理</t>
  </si>
  <si>
    <r>
      <rPr>
        <b/>
        <sz val="16"/>
        <rFont val="宋体"/>
        <charset val="134"/>
      </rPr>
      <t xml:space="preserve">财务管理实战专家
</t>
    </r>
    <r>
      <rPr>
        <sz val="16"/>
        <rFont val="宋体"/>
        <charset val="134"/>
      </rPr>
      <t>中国总会计师
中国注册会计师
国际会计师
北京亚太华厦财务会计研究中心研究员
西南财经大学经济管理学院  特聘讲师
北京大学、清华大学研修院总裁班  特聘讲师
曾任：逸马国际顾问集团  总部财务总监
曾任：中科光电控股有限公司  国内事业部高级财务经理
曾任：深圳市牛商网络股份有限公司  高级财务经理
现任：深圳市美景园林绿化有限公司  副总裁
全国会计专业技术资格考试辅导主讲讲师；广东省创意产业协会财税咨询师；中华全国管理创新研究会副会长。</t>
    </r>
  </si>
  <si>
    <t>非财务经理的财务管理沙盘模拟演练</t>
  </si>
  <si>
    <t>企业财务分析与风险管理</t>
  </si>
  <si>
    <t>企业经营计划与全面预算落地实施</t>
  </si>
  <si>
    <t>企业经营预算与成本管控</t>
  </si>
  <si>
    <t>业财融合：从会计记录到价值创造</t>
  </si>
  <si>
    <t>银行信贷财务报表分析与舞弊识别</t>
  </si>
  <si>
    <r>
      <rPr>
        <b/>
        <sz val="16"/>
        <rFont val="宋体"/>
        <charset val="134"/>
      </rPr>
      <t>财税管理实战专家</t>
    </r>
    <r>
      <rPr>
        <sz val="16"/>
        <rFont val="宋体"/>
        <charset val="134"/>
      </rPr>
      <t xml:space="preserve">
高级税务筹划师
高级企业风险管理师
国际注册内部控制师
中央财经大学客座导师/剑桥大学高级财务管理
上海证券交易所上市公司董事会秘书/独立董事
曾任：华泰汽车控股集团有限公司（上市）丨副总裁
曾任：特步（中国）有限公司(上市)丨副总裁
曾任：辽宁方大集团实业有限公司（上市）丨副总裁
曾任：山东晨鸣纸业集团股份有限公司（上市）丨财务总监
曾任：福建闽东电力股份有限公司（上市）丨财务总监
</t>
    </r>
  </si>
  <si>
    <t>企业老板财务管控</t>
  </si>
  <si>
    <t>非财务人员的财务管理</t>
  </si>
  <si>
    <t>企业税收筹划（建筑行业）</t>
  </si>
  <si>
    <t>企业内部控制与风险管理</t>
  </si>
  <si>
    <t>从年度经营计划到全面预算落地</t>
  </si>
  <si>
    <t>九大体系——构建企业全面预算管理</t>
  </si>
  <si>
    <r>
      <rPr>
        <b/>
        <sz val="16"/>
        <rFont val="宋体"/>
        <charset val="134"/>
      </rPr>
      <t>财务管理实战专家</t>
    </r>
    <r>
      <rPr>
        <sz val="16"/>
        <rFont val="宋体"/>
        <charset val="134"/>
      </rPr>
      <t xml:space="preserve">
20年的财务管理经验
武汉大学MPACC会计硕士
美国注册管理会计师（CMA）
中级会计师
曾任：上海第一食品股份公司(600616.SH)财务经理
曾任：上海海钰建筑工程公司财务总监
曾任：复星集团(0656.HK)医疗器械事业部财务经理
曾任：上海凯泉泵业(集团)高级财务经理
</t>
    </r>
  </si>
  <si>
    <t>非财务经理（中层管理者）的财务课程（含模拟经营）</t>
  </si>
  <si>
    <t>企业全面预算管理</t>
  </si>
  <si>
    <t>企业财务报表分析与舞弊识别</t>
  </si>
  <si>
    <t>管理会计——业财融合下的财务管理</t>
  </si>
  <si>
    <t>营运资本与现金流管理</t>
  </si>
  <si>
    <t>脱胎换骨——做有价值的财务人</t>
  </si>
  <si>
    <r>
      <rPr>
        <b/>
        <sz val="16"/>
        <rFont val="宋体"/>
        <charset val="134"/>
      </rPr>
      <t>企业财税管理专家</t>
    </r>
    <r>
      <rPr>
        <sz val="16"/>
        <rFont val="宋体"/>
        <charset val="134"/>
      </rPr>
      <t xml:space="preserve">
25年企业实战经验
国际注册会计师
中国总会计师协会会员
注册税务师/会计师/审计师/经济师
曾任：江苏洞庭山矿泉水集团 | 财务总监
曾任：江苏天明机械集团 | 财务部长
曾任：连云港市港圣开关制造 | 财务经理
曾任：东北油泵厂（国企）| 会计部长</t>
    </r>
  </si>
  <si>
    <t>金税四期征管下的税务管控实务</t>
  </si>
  <si>
    <t>CEO三张财务报表及财务思维</t>
  </si>
  <si>
    <t>管理工具系列——全面预算管理执行实务</t>
  </si>
  <si>
    <t>财务管理系列——新经济时期财务赋能与职业规划</t>
  </si>
  <si>
    <t>向管理要业绩——价值管理为核心的业财融合</t>
  </si>
  <si>
    <t>创造财务BP价值——保障经营目标的财务创新管理</t>
  </si>
  <si>
    <r>
      <rPr>
        <b/>
        <sz val="16"/>
        <rFont val="宋体"/>
        <charset val="134"/>
      </rPr>
      <t>财税管理实战专家</t>
    </r>
    <r>
      <rPr>
        <sz val="16"/>
        <rFont val="宋体"/>
        <charset val="134"/>
      </rPr>
      <t xml:space="preserve">
20年财税管理经验
公司财务学博士
杭州某大学会计学副教授
河南省会计领军人才（学术）
会计学/MPACC/MBA研究生导师
教育部学位与研究生教育发展中心评审专家
美国管理会计师（CMA）协会认证培训讲师
北京大学、上海交大、法国布雷斯特商学院、暨南大学、湖南大学等学校兼职教授
曾任：深圳品奇照明有限责任公司副总经理/财务总监</t>
    </r>
  </si>
  <si>
    <t>新时代背景下企业风险溯源解析与风险管控</t>
  </si>
  <si>
    <t>多变复杂环境下管理会计体系建设与数字化转型应用</t>
  </si>
  <si>
    <t>金税四期背景下企业纳税风险管理与税务稽查应对</t>
  </si>
  <si>
    <t>企业高管的财务思维及应用</t>
  </si>
  <si>
    <t>企业全面预算管理实务</t>
  </si>
  <si>
    <t>数字时代下的管理会计工具及实操应用</t>
  </si>
  <si>
    <r>
      <rPr>
        <b/>
        <sz val="16"/>
        <rFont val="宋体"/>
        <charset val="134"/>
      </rPr>
      <t>财税管理实战专家</t>
    </r>
    <r>
      <rPr>
        <sz val="16"/>
        <rFont val="宋体"/>
        <charset val="134"/>
      </rPr>
      <t xml:space="preserve">
20年+财税实操经验
厦门华厦学院外聘讲师
现任：厦门益牛财务管理有限公司丨总经理
曾任：福建某贸易集团有限公司丨财务总监
曾任：厦门网中网软件有限公司（美国上市控股子公司）丨部门经理
曾任：际华集团旗下子公司武汉依翎针织公司（上市央企）丨财务主管
曾任：百威英博集团亚太区财务共享中心（世界500强）丨OTC专员</t>
    </r>
  </si>
  <si>
    <t>税改背景下的企业税收筹划</t>
  </si>
  <si>
    <t>银行客户经理财务报表分析与舞弊识别</t>
  </si>
  <si>
    <t>透过报表看经营-解析数字背后的秘密</t>
  </si>
  <si>
    <t>税改背景下的企业税务风险防范与应对</t>
  </si>
  <si>
    <t>严征管下票据合同涉税风险及管理实务</t>
  </si>
  <si>
    <r>
      <rPr>
        <b/>
        <sz val="16"/>
        <rFont val="宋体"/>
        <charset val="134"/>
      </rPr>
      <t>财务管理实战专家</t>
    </r>
    <r>
      <rPr>
        <sz val="16"/>
        <rFont val="宋体"/>
        <charset val="134"/>
      </rPr>
      <t xml:space="preserve">
18年财务管理实战经验
清华大学 EMBA
中国财政科学研究院内控管理委员会委员
曾任：湖南兰天集团丨总经理/财务经理
曾任：湖南九城投资集团丨总经理/集团财务总监
曾任：湖南某实业有限公司丨集团财务总监/运营总监/董事长助理</t>
    </r>
  </si>
  <si>
    <t>财务报表解读分析与舞弊识别</t>
  </si>
  <si>
    <t>数智时代财务运营分析与企业内控管理</t>
  </si>
  <si>
    <t>新时期业财融合数字化转型与价值创造</t>
  </si>
  <si>
    <t>“有理有据”从财务分析到经营分析</t>
  </si>
  <si>
    <t>字赋能时代企业内控与风险管理实务</t>
  </si>
  <si>
    <r>
      <rPr>
        <b/>
        <sz val="16"/>
        <rFont val="宋体"/>
        <charset val="134"/>
      </rPr>
      <t xml:space="preserve">企业税务风控与政策应用专家
</t>
    </r>
    <r>
      <rPr>
        <sz val="16"/>
        <rFont val="宋体"/>
        <charset val="134"/>
      </rPr>
      <t>东北师范大学（双一流）博士
硕士生导师/注册税务师
教育部税收专业教育评估专家
吉林财经大学、东北师大、国家税务总局党校兼职教授
某省财政学会副会长、国家税务总局科研所特约研究员
历任：省税务科学研究所所长、国家级高新技术开发区税务局长、某地人民政府副市长
★ 参与国家税务总局4项税务重大课题研究
★ 制定全国首部省级税务机关行政执法责任制度制定
★ 为地方政府提供“资政报告”50+份，其中28份报告获地方政府主要领导表扬性指示
★ 发表50+篇涉税研究论文：《税务系统内控机制架构及路径选择》《后BEPS时代国际税收规则探析——基于数字经济的视角》等</t>
    </r>
  </si>
  <si>
    <t>“金税四期”背景下企业纳税风险防范与控制</t>
  </si>
  <si>
    <t>“金税四期”背景下企业税务合规管理</t>
  </si>
  <si>
    <t>税收征管改革趋势与企业实践应对策略</t>
  </si>
  <si>
    <t>税务稽查方式改革、工作重点与应对策略</t>
  </si>
  <si>
    <t>企业涉税犯罪预防与合规整改策略</t>
  </si>
  <si>
    <t>税收大数据与企业税收风险管理</t>
  </si>
  <si>
    <r>
      <rPr>
        <b/>
        <sz val="16"/>
        <rFont val="宋体"/>
        <charset val="134"/>
      </rPr>
      <t>财务战略创新与转型专家</t>
    </r>
    <r>
      <rPr>
        <sz val="16"/>
        <rFont val="宋体"/>
        <charset val="134"/>
      </rPr>
      <t xml:space="preserve">
对外经贸大学硕士|中国海洋大学博士
—两家国际顶尖商学院授课专家（全英授课）—
①哥本哈根商学院
②沃顿商学院
—22+年世界500强、上市公司财务战略实战任职经历—
曾任：海尔集团|财务总部预算分析经理、产品部财务总监
曾任：海尔电器集团有限公司|CFO
曾任：海尔集团管理创新研究院|院长</t>
    </r>
  </si>
  <si>
    <t>财务报表分析创新——基于战略经营视角</t>
  </si>
  <si>
    <t>财务转型——世界一流财务体系构建之路</t>
  </si>
  <si>
    <t>成本管理创新实践——支撑战略与价值创造</t>
  </si>
  <si>
    <t>内控与风险管理——促进合规经营与价值创造</t>
  </si>
  <si>
    <t>业财融合——全球500强实战攻略</t>
  </si>
  <si>
    <t>预算管理创新——全球500强公司最佳实践</t>
  </si>
  <si>
    <r>
      <rPr>
        <b/>
        <sz val="16"/>
        <rFont val="宋体"/>
        <charset val="134"/>
      </rPr>
      <t>财税管理实战专家</t>
    </r>
    <r>
      <rPr>
        <sz val="16"/>
        <rFont val="宋体"/>
        <charset val="134"/>
      </rPr>
      <t xml:space="preserve">
中国科学技术大学硕士
注册会计师CPA
注册税务师CTA
美国注册管理会计师ICMA
曾任：某市稽查局 | 副局长
曾任：某市税源管理局 | 副局长
曾任：某市纳税服务局 | 副局长
曾抽调：国家税务总局-纳税服务规范优化项目</t>
    </r>
  </si>
  <si>
    <t>纳税筹划训练营</t>
  </si>
  <si>
    <t>高级财务管理者研修课</t>
  </si>
  <si>
    <t>企业内部风险控制与合规管理</t>
  </si>
  <si>
    <t>新公司法重大修订和税务影响解读</t>
  </si>
  <si>
    <t>业财融合下企业减税降费与风险应对</t>
  </si>
  <si>
    <r>
      <rPr>
        <b/>
        <sz val="16"/>
        <rFont val="宋体"/>
        <charset val="134"/>
      </rPr>
      <t>财务管理实战专家</t>
    </r>
    <r>
      <rPr>
        <sz val="16"/>
        <rFont val="宋体"/>
        <charset val="134"/>
      </rPr>
      <t xml:space="preserve">
14年财务实战经验
美国注册管理会计师CMA
金蝶长期返聘财务讲师
曾任：华晨宝马汽车有限公司|财务助理经理
曾任：微软（中国）有限公司|财务分析经理
曾任：某头部金融集团|区块链板块CFO、资金副总、财务负责人
曾任：腾讯科技（深圳）有限公司|财务分析</t>
    </r>
  </si>
  <si>
    <t>固本控流——现金流高效管理</t>
  </si>
  <si>
    <t>经营管理加速器——业财融合下的成本费用管控</t>
  </si>
  <si>
    <t>降本提效——业财融合之全面预算管理</t>
  </si>
  <si>
    <t>雷霆出击——应收账款高效控制</t>
  </si>
  <si>
    <t>业财融合——四维提升财务人员新技能</t>
  </si>
  <si>
    <t>管理增值引擎——非财务经理的财务管理</t>
  </si>
  <si>
    <r>
      <rPr>
        <b/>
        <sz val="16"/>
        <rFont val="宋体"/>
        <charset val="134"/>
      </rPr>
      <t>财务管理专家</t>
    </r>
    <r>
      <rPr>
        <sz val="16"/>
        <rFont val="宋体"/>
        <charset val="134"/>
      </rPr>
      <t xml:space="preserve">
华中科技大学会计学博士
某双一流大学硕士生导师、副教授
中国注册会计师
某省财政厅招投标专家|科技厅评审专家
湖北省会计学会第六届理事会理事
曾任：湖北省某会计师事务所|合伙人
现任：湖北省某知名化工公司（上市）|独立董事
武汉华侨城集团、四川海惠助贫服务中心特聘财务讲师
✍ 曾在《管理评论》《审计研究》等国内外权威期刊上发表20+篇论文，多篇排序第一
✍ 曾提出“注册会计师通过任期管理规避现行强制轮换制度的行为”政策建议，在修订注册会计师轮换制度时予以参考</t>
    </r>
  </si>
  <si>
    <t>数据化管理——非财务经理的财务管理</t>
  </si>
  <si>
    <t>企业盈利关键点——全面预算管理实务</t>
  </si>
  <si>
    <t>运营能力解码——多维度的财务报表分析</t>
  </si>
  <si>
    <t>智能管理——全面赋能业财融合</t>
  </si>
  <si>
    <t>循序渐进——企业内部控制实务</t>
  </si>
  <si>
    <t>规避风险——企业内部审计实务</t>
  </si>
  <si>
    <r>
      <rPr>
        <b/>
        <sz val="16"/>
        <rFont val="宋体"/>
        <charset val="134"/>
      </rPr>
      <t>国际化财务专家</t>
    </r>
    <r>
      <rPr>
        <sz val="16"/>
        <rFont val="宋体"/>
        <charset val="134"/>
      </rPr>
      <t xml:space="preserve">
华中科技大学博士
英国拉夫堡大学博士后
财政部国际化高端会计人才
中国会计学会环境资源会计专业委员会委员
财务学专业教授/硕士生导师/国家一流专业建设团队成员
国际特许管理会计师培训师/数字化管理会计师培训师
湖北省会计学会理事/湖北省会计准则咨询专家
现任：湖北某高校丨财务学专业教授
现任：某制造业上市企业丨独立董事</t>
    </r>
  </si>
  <si>
    <t>财务思维与决策</t>
  </si>
  <si>
    <t>财务风险识别与防范</t>
  </si>
  <si>
    <t>财务报表分析与决策</t>
  </si>
  <si>
    <t>决策者的财务报表分析与财务思维课</t>
  </si>
  <si>
    <t>大智移云背景下企业商业模型的转型及应对</t>
  </si>
  <si>
    <r>
      <rPr>
        <b/>
        <sz val="16"/>
        <rFont val="宋体"/>
        <charset val="134"/>
      </rPr>
      <t>财务管理实战专家</t>
    </r>
    <r>
      <rPr>
        <sz val="16"/>
        <rFont val="宋体"/>
        <charset val="134"/>
      </rPr>
      <t xml:space="preserve">
20年企业财务管理实战经验
CFA/注册税务师/会计师/审计师/经济师
现任：小米生态链 | （智能清洁业务线）CFO
曾任：瑞茂通集团（A股股票代码：600180） | 财务总监
曾任：中瑞控股集团 | 财务总监
曾任：壳牌集团 | 财务总监</t>
    </r>
  </si>
  <si>
    <t>财报解码：战略视角下的高级财务分析</t>
  </si>
  <si>
    <t>财税融合：企业经营全景财务管理课程</t>
  </si>
  <si>
    <t>利润加速器：成本优化与盈利增长策略</t>
  </si>
  <si>
    <t>财智通：非财务人员的财务管理</t>
  </si>
  <si>
    <t>全球航迹：中国企业出海财务管理与实践之道</t>
  </si>
  <si>
    <t>预算智慧：全景预算管理与控制工作坊</t>
  </si>
  <si>
    <r>
      <rPr>
        <b/>
        <sz val="16"/>
        <rFont val="宋体"/>
        <charset val="134"/>
      </rPr>
      <t>财务管理、投资并购实战专家</t>
    </r>
    <r>
      <rPr>
        <sz val="16"/>
        <rFont val="宋体"/>
        <charset val="134"/>
      </rPr>
      <t xml:space="preserve">
中英双语授课
20年企业财务管理实战经验
重庆大学数学本科
美国俄亥俄州立大学MBA
美国注册会计师AICPA
美国特许金融分析师CFA
曾任：瑞金矿业有限公司（上市企业）     董秘/财务总监
曾任：南益地产集团公司    财务总监
曾任：美联风险投资公司    投资总监
曾任：福建闽东电机集团公司（上市国企） 投资并购主管</t>
    </r>
  </si>
  <si>
    <t>财务报表合并</t>
  </si>
  <si>
    <t>财务报表阅读、分析与风险管理</t>
  </si>
  <si>
    <t>非财务人员财务管理</t>
  </si>
  <si>
    <t>会计准则与会计实务</t>
  </si>
  <si>
    <t>上市公司年报、报表与投融资</t>
  </si>
  <si>
    <t>项目投资并购可行性分析及尽职调查</t>
  </si>
  <si>
    <r>
      <rPr>
        <b/>
        <sz val="16"/>
        <rFont val="宋体"/>
        <charset val="134"/>
      </rPr>
      <t>企业财税实战专家</t>
    </r>
    <r>
      <rPr>
        <sz val="16"/>
        <rFont val="宋体"/>
        <charset val="134"/>
      </rPr>
      <t xml:space="preserve">
高级会计师/副教授
AAIA国际会计师/审计师
企业财务总监职业资格认证
剑桥大学国际财务管理职业资格认证
中英项目剑桥大学职业领导人【财务管理专业】职业资格认证
曾任：柏美亚（中国）有限公司（世界500强）|会计主管
曾任：山东山海玻璃制品有限公司（美资）|财务经理</t>
    </r>
    <r>
      <rPr>
        <b/>
        <sz val="16"/>
        <rFont val="宋体"/>
        <charset val="134"/>
      </rPr>
      <t xml:space="preserve">
</t>
    </r>
  </si>
  <si>
    <t>金税四期下企业财税风险防范与应对</t>
  </si>
  <si>
    <t>现行会计准则下企业会计实务核算规范</t>
  </si>
  <si>
    <t>企业主要经营环节的风险监管与内部控制</t>
  </si>
  <si>
    <t>新税制下企业纳税筹划</t>
  </si>
  <si>
    <t>财务人员转型——业财税融合及价值创造</t>
  </si>
  <si>
    <r>
      <rPr>
        <b/>
        <sz val="16"/>
        <rFont val="宋体"/>
        <charset val="134"/>
      </rPr>
      <t xml:space="preserve">财务管理专家
</t>
    </r>
    <r>
      <rPr>
        <sz val="16"/>
        <rFont val="宋体"/>
        <charset val="134"/>
      </rPr>
      <t>会计学博士
18年会计学教学和研究经验
美国内华达大学访问学者
现任：青岛某大学|副教授
曾任：青岛仁科信息技术有限公司（新四板）|财务顾问
山东省高新区技术企业评审财务专家|山东会计学会理事
青岛市开发区财政局、中建八局、济南铁路分局特聘财务讲师</t>
    </r>
  </si>
  <si>
    <t>快速解码财务报表，合理进行信贷决策</t>
  </si>
  <si>
    <t>全面预算管理与成本控制</t>
  </si>
  <si>
    <t>业财融合与价值创造</t>
  </si>
  <si>
    <t>《关于中央企业加快建设世界一流财务管理体系的指导意见》和《关于进一步加强财会监督工作的意见》专题解读</t>
  </si>
  <si>
    <t>企业数字化转型与智能财务共享</t>
  </si>
  <si>
    <r>
      <rPr>
        <b/>
        <sz val="16"/>
        <rFont val="宋体"/>
        <charset val="134"/>
      </rPr>
      <t xml:space="preserve">企业财税管理专家
</t>
    </r>
    <r>
      <rPr>
        <sz val="16"/>
        <rFont val="宋体"/>
        <charset val="134"/>
      </rPr>
      <t>19年企业财税管理实战经验
8年央企财务+财税体系搭建经验
曾任：中集集团（央企） | 能源板块财务总监
曾任：中国平安保险（世界500强） | 团险部办公室负责人
曾任：中国大地财产保险公司 | 财务经理
曾任：江泰投资贸易服务（深圳）有限公司 | 财务部总经理</t>
    </r>
  </si>
  <si>
    <t>新形势下的业财融合管理策略</t>
  </si>
  <si>
    <t>金税四期下的企业财税风险防范与应对</t>
  </si>
  <si>
    <t>解读财务报表——如何利用三大报表“控风险定决策”</t>
  </si>
  <si>
    <t>“秒”懂税务风险——股权架构设计税务“避坑”指南</t>
  </si>
  <si>
    <t>立足税务总局看税务稽查——企业税务风险防御体系建设</t>
  </si>
  <si>
    <r>
      <rPr>
        <b/>
        <sz val="16"/>
        <rFont val="宋体"/>
        <charset val="134"/>
      </rPr>
      <t xml:space="preserve">资本财税实战专家
</t>
    </r>
    <r>
      <rPr>
        <sz val="16"/>
        <rFont val="宋体"/>
        <charset val="134"/>
      </rPr>
      <t>十多年财税实务经验
全国性财税考试命题专家
注册会计师（CPA）、注册税务师（CTA）、投行、基金等资质
多家大中型企业、IPO企业、明星网红的财税顾问
曾获：山西省地税局 | 省级业务能手
曾任：华联集团 | 高级财务顾问
曾任：利安达国际 | 高级税务顾问
曾任：永大税务师事务所（5A级） | 合伙人
曾任：北京华让律师事务所 | 高级合伙人</t>
    </r>
  </si>
  <si>
    <t>金税四期背景下企业财税风险控制与税收筹划</t>
  </si>
  <si>
    <t>企业内控和合规实务</t>
  </si>
  <si>
    <t>资本运作的税收筹划</t>
  </si>
  <si>
    <t>内控审计流程与要点建设</t>
  </si>
  <si>
    <t>企业全生命周期税收筹划</t>
  </si>
  <si>
    <r>
      <rPr>
        <b/>
        <sz val="16"/>
        <rFont val="宋体"/>
        <charset val="134"/>
      </rPr>
      <t>财税管理实战专家</t>
    </r>
    <r>
      <rPr>
        <sz val="16"/>
        <rFont val="宋体"/>
        <charset val="134"/>
      </rPr>
      <t xml:space="preserve">
19年财税管理实战经验
10+家上市公司的签字注册会计师
中国注册会计师CPA
注册税务师CTA
深圳市注册会计师协会专业技术委员会委员
郑州轻工业大学校外研究生导师
现任：鹏盛会计师事务所 | 合伙人
曾任：利安达会计师事务所深圳分所 | 合伙人
曾任：亚太集团会计师事务所（综合实力全国同行业第17名） | 合伙人
</t>
    </r>
  </si>
  <si>
    <t>通过报表看透企业风险——财务报表分析与舞弊识别</t>
  </si>
  <si>
    <t>创业者（老板）必懂的股权与税务</t>
  </si>
  <si>
    <t>金四背景下税务稽查应对策略</t>
  </si>
  <si>
    <t>高净值客户税务风险及税收筹划</t>
  </si>
  <si>
    <t>企业风险管理与内部控制</t>
  </si>
  <si>
    <t>企业战略与财务战略</t>
  </si>
  <si>
    <r>
      <rPr>
        <b/>
        <sz val="16"/>
        <rFont val="宋体"/>
        <charset val="134"/>
        <scheme val="minor"/>
      </rPr>
      <t>财税管理实战专家</t>
    </r>
    <r>
      <rPr>
        <sz val="16"/>
        <rFont val="宋体"/>
        <charset val="134"/>
        <scheme val="minor"/>
      </rPr>
      <t xml:space="preserve">
企业税务合规师资格认证（CTC）教材主编
税务局（全国）纳税人学堂特聘讲师
全国航天信息有限公司特邀讲师
中级会计师
曾任：山西阳光实业集团（房地产行业）|财务经理
曾任：山西美滋每客食品（加工零售行业）|财务经理
曾任：顶新国际集团德克士（山西）（餐饮行业-中国100强）|财务经理
曾任：龙采科技集团（百度山西地区）|山西大区资金主管</t>
    </r>
  </si>
  <si>
    <t>金税四期下的税眼看表</t>
  </si>
  <si>
    <t>金税四期下的企业税务筹划</t>
  </si>
  <si>
    <t>金税四期下的税务稽查与合规管控策略</t>
  </si>
  <si>
    <t>企业风险管理实战与数字化内控预警</t>
  </si>
  <si>
    <t>降本增效——微利时代下的成本管控与利润挖掘</t>
  </si>
  <si>
    <r>
      <rPr>
        <b/>
        <sz val="16"/>
        <rFont val="宋体"/>
        <charset val="134"/>
      </rPr>
      <t>财税管理实战专家</t>
    </r>
    <r>
      <rPr>
        <sz val="16"/>
        <rFont val="宋体"/>
        <charset val="134"/>
      </rPr>
      <t xml:space="preserve">
20+年企业财税管理实战经验
税务会计师
高级会计师
高级管理会计师
曾任：北京燃气集团 | 会计部长
曾任：天津宝迪集团（民营500强） | 财务总监
曾任：河北福成集团（上市企业） | 内审部经理
曾任：内蒙古宏达益同会计师事务所 | 审计部经理</t>
    </r>
  </si>
  <si>
    <t>税收筹划新思路及实务</t>
  </si>
  <si>
    <t>税务风险诊断与防范实务</t>
  </si>
  <si>
    <t>合同涉税条款解析及控税之道</t>
  </si>
  <si>
    <t>新会计准则税会差异（案例解析）</t>
  </si>
  <si>
    <t>10大财产行为税合规纳税实务及风险防范</t>
  </si>
  <si>
    <t>〈公司法〉修订：股权交易合规及风险防范</t>
  </si>
  <si>
    <r>
      <rPr>
        <sz val="16"/>
        <rFont val="宋体"/>
        <charset val="134"/>
        <scheme val="minor"/>
      </rPr>
      <t xml:space="preserve">财税管理实战专家
</t>
    </r>
    <r>
      <rPr>
        <sz val="16"/>
        <rFont val="宋体"/>
        <charset val="134"/>
      </rPr>
      <t>30年企业财税实战经验
高级会计师、注册税务师
山西工程科技职业大学会计学院客座教授
山西省发改委、财政厅、综改示范区项目评审专家
山西省和太原市会计领军人才、先进会计工作者
曾任：山西新宝鼎集团（汽车/地产/食品一体化企业）丨财务总监
曾任：太原杰威培训学校（财税）丨校长</t>
    </r>
  </si>
  <si>
    <t>财务报表分析与舞弊识别</t>
  </si>
  <si>
    <t>税务稽查与企业应对策略</t>
  </si>
  <si>
    <t>数据资源入表与财税风险识别</t>
  </si>
  <si>
    <t>企业税务风险防范与应对方案</t>
  </si>
  <si>
    <t>法律思维与要点在财务管理中的应用</t>
  </si>
  <si>
    <t xml:space="preserve">    </t>
  </si>
  <si>
    <r>
      <rPr>
        <b/>
        <sz val="16"/>
        <rFont val="宋体"/>
        <charset val="134"/>
      </rPr>
      <t>AI人工智能与管理实战专家</t>
    </r>
    <r>
      <rPr>
        <sz val="16"/>
        <rFont val="宋体"/>
        <charset val="134"/>
      </rPr>
      <t xml:space="preserve">
13年企业实战经验/5年AI人工智能应用实践
主创自媒体头条号：ChatGPT扫地僧主理人（粉丝15万）
上海财经大学MBA
上海东华大学/华东师范大学/上海海事大学校外辅导员
曾任：壹沓科技 | 战略运营副总裁
曾任：IBM（世界500强） | 战略咨询顾问
曾任：Adidas阿迪达斯（世界500强） | 零售运营高级经理
曾任：GAP盖璞（世界500强） | 人才发展高级经理
曾任：飞利浦 | 产品及解决方案经理
</t>
    </r>
  </si>
  <si>
    <t>ChatGPT九剑-爆款办公场景实战营</t>
  </si>
  <si>
    <t>AI虚拟数字人视频制作：打造我的第一个的超级IP</t>
  </si>
  <si>
    <t>ChatGPT在营销领域的应用实战训练营</t>
  </si>
  <si>
    <t>轻松运用AI，打造高效沟通与协作</t>
  </si>
  <si>
    <t>AI时代下的时间管理</t>
  </si>
  <si>
    <t>AI时代下中层管理者的7项管理能力提升与AI赋能</t>
  </si>
  <si>
    <r>
      <rPr>
        <b/>
        <sz val="16"/>
        <rFont val="宋体"/>
        <charset val="134"/>
        <scheme val="minor"/>
      </rPr>
      <t>项目管理咨询顾问</t>
    </r>
    <r>
      <rPr>
        <sz val="16"/>
        <rFont val="宋体"/>
        <charset val="134"/>
        <scheme val="minor"/>
      </rPr>
      <t xml:space="preserve">
流程优化实战专家（方法+实战）
10年研发项目管理经验
超100项实战案例
中质协六西格玛黑带
DFSS核心技术-QFD咨询专家（国内领先）
美国项目管理协会（PMI）认证讲师
敏捷ACP认证/新产品开发管理NPDP认证
国家培训师认证|国家咨询师认证|国家二级心理咨询师|国家二级人力资源管理师
曾任：东芝（世界500强） 硬件工程师
曾任：博世（世界500强） 项目质量经理
曾任：海康威视（上市）   海外大客户项目质量经理</t>
    </r>
  </si>
  <si>
    <t>职场升级必备--结构与系统化思维</t>
  </si>
  <si>
    <t>提质·增效·降本---业务导向的流程效能优化</t>
  </si>
  <si>
    <t>实战式项目管理—流程与方法训练</t>
  </si>
  <si>
    <t>从需求到技术-QFD质量功能展开实战演练</t>
  </si>
  <si>
    <t>产品开发项目管理实战—工具与方法训练</t>
  </si>
  <si>
    <t>产品经理必修课：用户需求分析与竞品PK</t>
  </si>
  <si>
    <r>
      <rPr>
        <b/>
        <sz val="16"/>
        <rFont val="宋体"/>
        <charset val="134"/>
        <scheme val="minor"/>
      </rPr>
      <t>实战项目管理专家</t>
    </r>
    <r>
      <rPr>
        <sz val="16"/>
        <color indexed="8"/>
        <rFont val="宋体"/>
        <charset val="134"/>
        <scheme val="minor"/>
      </rPr>
      <t xml:space="preserve">
20年企业管理实战经验
原腾讯项目经理导师/项目管理体系建设者
国际认证项目管理专家
项目管理专业人才资格认证PMP®
腾讯学院蝉联top10“金牌讲师”
泊爱企业家同学会常务副会长
曾任：壹号柜科技丨副总经理
曾任：原腾讯丨数据中心运营总监
曾任：原达实智能科技丨项目总监
曾任：原达香港力讯科技丨项目经理</t>
    </r>
  </si>
  <si>
    <t>成功项目管理6个招式工作坊</t>
  </si>
  <si>
    <t>交付型软件项目管理要点实战</t>
  </si>
  <si>
    <t>项目管理公开课</t>
  </si>
  <si>
    <t>项目管理思维及工具应用要点实践</t>
  </si>
  <si>
    <t>项目经理从入门到成为高手</t>
  </si>
  <si>
    <t xml:space="preserve">制造业项目管理全流程实战 </t>
  </si>
  <si>
    <r>
      <rPr>
        <b/>
        <sz val="16"/>
        <rFont val="宋体"/>
        <charset val="134"/>
        <scheme val="minor"/>
      </rPr>
      <t>项目管理实战专家</t>
    </r>
    <r>
      <rPr>
        <sz val="16"/>
        <rFont val="宋体"/>
        <charset val="134"/>
        <scheme val="minor"/>
      </rPr>
      <t xml:space="preserve">
中科院工学硕士/社科院在读博士
美国PMI项目管理专业人才资格认证（PMP）
美国PMI敏捷项目管理认证（PMI-ACP）
英国东尼•博赞思维导图国际认证管理师
AACTP美国培训认证协会国际注册培训师
《项目管理》、《全脑表达》沙盘认证讲师
曾任：艾默生（世界500强）环境优化技术研发工程师/内训师曾任：迈特通信设备（外企）项目经理
曾任：苏州易特诺科技销售总监/CM业务运营经理
曾任：迈可微机电科技（外企）副总经理</t>
    </r>
  </si>
  <si>
    <t>非职业项目经理的项目管理</t>
  </si>
  <si>
    <t>IPD重构产品研发——市场驱动的产品开发流程管理</t>
  </si>
  <si>
    <t>项目管理核心能力训练</t>
  </si>
  <si>
    <t>高阶项目管理技能训练</t>
  </si>
  <si>
    <t>项目管理核心技能训练与决策沙盘模拟</t>
  </si>
  <si>
    <t>TRIZ技术创新方法与应用</t>
  </si>
  <si>
    <r>
      <rPr>
        <b/>
        <sz val="16"/>
        <rFont val="宋体"/>
        <charset val="134"/>
        <scheme val="minor"/>
      </rPr>
      <t>项目管理实战专家</t>
    </r>
    <r>
      <rPr>
        <sz val="16"/>
        <rFont val="宋体"/>
        <charset val="134"/>
        <scheme val="minor"/>
      </rPr>
      <t xml:space="preserve">
信息安全及风险管理专家/香港大学工商管理硕士
上海财经大学金融学专业/同济大学电气工程专业
美国PMI认证项目管理专业PMP®（2004年）
英国IPMA注册专业培训师/国家认证中级电气工程师
信息系统审计（CISA）培训师
信息系统安全管理（CISSP）培训师
曾任：某顶级外资银行（世界500强） 高级项目经理
曾任：某顶级德资（媒体和服务）集团（世界500强）  高级项目总监</t>
    </r>
  </si>
  <si>
    <t>产品设计策划和研发人员技能提升</t>
  </si>
  <si>
    <t>工程项目导航—工程项目经理人的经营手册</t>
  </si>
  <si>
    <t>项目谈判技巧—职业项目经理人的必修课</t>
  </si>
  <si>
    <t>项目领导力和团队管理</t>
  </si>
  <si>
    <t>项目沟通技巧</t>
  </si>
  <si>
    <t>信息安全管理—畅游移动互联海洋的护卫舰</t>
  </si>
  <si>
    <r>
      <rPr>
        <b/>
        <sz val="16"/>
        <rFont val="宋体"/>
        <charset val="134"/>
        <scheme val="minor"/>
      </rPr>
      <t>工程项目管理效能提升专家</t>
    </r>
    <r>
      <rPr>
        <sz val="16"/>
        <rFont val="宋体"/>
        <charset val="134"/>
        <scheme val="minor"/>
      </rPr>
      <t xml:space="preserve">
高级工程师
建造师
云南省政府采购类评标专家
PMP美国项目管理协会认证
日产训（中国）MTP-TTT（6单元版）认证讲师
曾任：云南建投（国企）丨项目经理/技术负责人
现任：保山蚁合商务服务有限公司丨总经理</t>
    </r>
  </si>
  <si>
    <t>“决策”成商——工程项目管理能力提升沙盘模拟</t>
  </si>
  <si>
    <t>“决策”成商——项目铁三角协同效能提升沙盘模拟</t>
  </si>
  <si>
    <t>步步为盈——大商务体系下项目盈利创效策划与风险管理</t>
  </si>
  <si>
    <t>共情共赢——高绩效团队打造及管理服务创新</t>
  </si>
  <si>
    <t>集成管理——EPC工程总承包项目全流程管理实务</t>
  </si>
  <si>
    <t>降本增效——大商务体系下的工程项目管理与二次营销</t>
  </si>
  <si>
    <r>
      <rPr>
        <b/>
        <sz val="16"/>
        <rFont val="宋体"/>
        <charset val="134"/>
        <scheme val="minor"/>
      </rPr>
      <t xml:space="preserve">产品创新与研发管理实战专家
</t>
    </r>
    <r>
      <rPr>
        <sz val="16"/>
        <rFont val="宋体"/>
        <charset val="134"/>
        <scheme val="minor"/>
      </rPr>
      <t>17年中国500强国企产品研发与管理经验
美国项目管理协会PMP®认证
产品经理国际资格认证（NPDP）
产品经理资格认证（NPDP）授权认证讲师（国内首批）
曾任：青岛海信电器公司|高级产品经理
曾任：青岛海信智能商用设备有限公司|产品开发工程师
曾任：青岛海信激光显示公司|产品总监/研发商显所所长/2B业务线负责人</t>
    </r>
  </si>
  <si>
    <t>项目全流程管理</t>
  </si>
  <si>
    <t>产品经理的四大核心技能提升</t>
  </si>
  <si>
    <t>产品生命周期管理</t>
  </si>
  <si>
    <t>产品创新与工具应用</t>
  </si>
  <si>
    <t>产品开发团队管理</t>
  </si>
  <si>
    <t>产品开发与管理</t>
  </si>
  <si>
    <r>
      <rPr>
        <b/>
        <sz val="16"/>
        <rFont val="宋体"/>
        <charset val="134"/>
        <scheme val="minor"/>
      </rPr>
      <t xml:space="preserve">项目管理实战专家
</t>
    </r>
    <r>
      <rPr>
        <sz val="16"/>
        <rFont val="宋体"/>
        <charset val="134"/>
        <scheme val="minor"/>
      </rPr>
      <t>15年项目管理+研发管理实战经验
厦门大学项目管理硕士
NPDP/PMP授权培训师（中国国际人才交流基金会）
全国项目管理标准化技术委员会授权培训师（中国标准化协会）
产品研发管理专家
曾任：万利达科技（电子制造业）丨项目经理
曾任：众益科技（上市-生产制造业）丨研发部经理
曾任：亚伦集团（上市-生产制造业）丨主任工程师
曾任：文创科技（生产制造业）丨产品经理、产品线负责人</t>
    </r>
  </si>
  <si>
    <t>产品管理：产品经理(产品管理者）角色认知与能力提升</t>
  </si>
  <si>
    <t>创新质优：“成果产出+价值交付”的项目管理</t>
  </si>
  <si>
    <t>玩转AI：AI赋能项目管理</t>
  </si>
  <si>
    <t>项目经理：项目经理（项目管理者）角色认知与能力提升</t>
  </si>
  <si>
    <t xml:space="preserve">项目实战：“三维五向全景”项目管理思维与实战 </t>
  </si>
  <si>
    <t>卓越设计：DFX--面向产品全生命周期的产品设计</t>
  </si>
  <si>
    <r>
      <rPr>
        <b/>
        <sz val="16"/>
        <rFont val="宋体"/>
        <charset val="134"/>
        <scheme val="minor"/>
      </rPr>
      <t xml:space="preserve">敏捷项目管理实战专家
</t>
    </r>
    <r>
      <rPr>
        <sz val="16"/>
        <rFont val="宋体"/>
        <charset val="134"/>
        <scheme val="minor"/>
      </rPr>
      <t>研发项目管理实战专家
21年研发管理和产品管理经验
华中师范大学计算机科学系硕士
华为管理顾问（研发敏捷和数字化转型导师）
产品设计方法Design Thinking官方认证
SPC大规模敏捷咨询顾问认证（可中、英授课）
曾任：中国平安（世界500强）| 敏捷和创新教练
曾任：中兴通讯（中国通讯行业第二） | 移动事业部上海第二研究所 高级工程师
曾任：诺基亚西门子网络上海研发中心（世界500强） | 研发团队经理
曾任：泰乐通讯（美国市场领导者） | 中国研发中心 产品经理
曾任：雅各布森国际IJI | 资深咨询顾问（常驻华为总部）</t>
    </r>
    <r>
      <rPr>
        <b/>
        <sz val="16"/>
        <rFont val="宋体"/>
        <charset val="134"/>
        <scheme val="minor"/>
      </rPr>
      <t xml:space="preserve">
</t>
    </r>
  </si>
  <si>
    <t>敏捷项目管理</t>
  </si>
  <si>
    <t>后IPD时代的研发管理：华为敏捷转型经验</t>
  </si>
  <si>
    <t>产品经理的自我修养：精益产品画布沙盘</t>
  </si>
  <si>
    <t>产品创新方法：设计思维Design Thinking</t>
  </si>
  <si>
    <t>大规模敏捷框架SAFe授权认证培训®（可发证）</t>
  </si>
  <si>
    <t>软件质量控制：敏捷测试</t>
  </si>
  <si>
    <r>
      <rPr>
        <sz val="16"/>
        <rFont val="宋体"/>
        <charset val="134"/>
        <scheme val="minor"/>
      </rPr>
      <t xml:space="preserve">研发项目管理实战专家
</t>
    </r>
    <r>
      <rPr>
        <sz val="16"/>
        <rFont val="宋体"/>
        <charset val="134"/>
        <scheme val="minor"/>
      </rPr>
      <t xml:space="preserve">22年研发项目管理实战经验
北京航空航天大学（双一流）软件工程硕士
高级信息系统项目管理师（高级职称）
自助售货行业标准（T/CCAGM 004—2020）的撰写人之一
曾任：甘来科技｜创始合伙人&amp;CTO
曾任：百度（中国500强）移动云事业部｜资深架构师（T8）
曾任：数码视讯（上市）｜战略研究院架构师
</t>
    </r>
  </si>
  <si>
    <t>项目推进——敏捷项目管理核心技能提升</t>
  </si>
  <si>
    <t>从零到壹——产品经理产品力提升实战</t>
  </si>
  <si>
    <t>带人成事——技术经理管理技能提升</t>
  </si>
  <si>
    <t>研发加速——技术经理研发效能提升</t>
  </si>
  <si>
    <t>创新有术——产品创新与商业模式设计实战</t>
  </si>
  <si>
    <t>职业跃迁——优秀技术人员职业素养提升</t>
  </si>
  <si>
    <r>
      <rPr>
        <b/>
        <sz val="16"/>
        <rFont val="宋体"/>
        <charset val="134"/>
        <scheme val="minor"/>
      </rPr>
      <t>项目管理实战专家</t>
    </r>
    <r>
      <rPr>
        <sz val="16"/>
        <rFont val="宋体"/>
        <charset val="134"/>
        <scheme val="minor"/>
      </rPr>
      <t xml:space="preserve">
中兴通讯十大金牌讲师
2023荣获全球MIKE大奖
20年大型跨国集团研发项目经验
中国国际人才交流基金会NPDP/PMP/ACP授权师资
结构性思维认证讲师、AACTP促动师、国家注册心理咨询师
东南大学、河海商学院特聘讲师
曾任：中兴通讯股份有限公司 | PMO过程改进专家
曾任：中兴通讯股份有限公司 |高级副总裁助理\BU总助</t>
    </r>
  </si>
  <si>
    <t>产品管理知识体系实践</t>
  </si>
  <si>
    <t>解决问题的项目化思维</t>
  </si>
  <si>
    <t>产品经理训练营：核心能力提升</t>
  </si>
  <si>
    <t>敏捷项目管理全流程实践</t>
  </si>
  <si>
    <t>项目管理全流程实践</t>
  </si>
  <si>
    <t>项目经理的沟通汇报</t>
  </si>
  <si>
    <r>
      <rPr>
        <b/>
        <sz val="16"/>
        <rFont val="宋体"/>
        <charset val="134"/>
        <scheme val="minor"/>
      </rPr>
      <t xml:space="preserve">项目管理实战专家
</t>
    </r>
    <r>
      <rPr>
        <sz val="16"/>
        <rFont val="宋体"/>
        <charset val="134"/>
        <scheme val="minor"/>
      </rPr>
      <t>22年项目实战管理和培训经验（其中12年智慧城市实战经验）
湘潭大学（双一流）硕士
美国PMI协会PgMP认证
衡阳市政府引进专家、深圳安防协会专家、深圳市专家库成员
曾任：华为技术（世界500强）丨高级工程师
曾任：中兴通讯（上市公司）丨印尼公司副总经理、项目管理培训师
曾任：北京和利时系统工程（上市公司）丨项目总监</t>
    </r>
  </si>
  <si>
    <t>极速跨越——项目管理实战训练营</t>
  </si>
  <si>
    <t>运筹帷幄——大型复杂项目的规划与执行</t>
  </si>
  <si>
    <t>精益成长——复杂工程项目精细化成本管理</t>
  </si>
  <si>
    <t>持续优化——面向大型复杂项目的流程管理</t>
  </si>
  <si>
    <t>华为铁三角——实战驱动的项目全流程管理</t>
  </si>
  <si>
    <t>全球视野——海外项目全流程管理实践</t>
  </si>
  <si>
    <r>
      <rPr>
        <b/>
        <sz val="16"/>
        <rFont val="宋体"/>
        <charset val="134"/>
        <scheme val="minor"/>
      </rPr>
      <t>项目管理实战专家</t>
    </r>
    <r>
      <rPr>
        <sz val="16"/>
        <rFont val="宋体"/>
        <charset val="134"/>
        <scheme val="minor"/>
      </rPr>
      <t xml:space="preserve">
10年项目管理咨询及培训经验
富士康集团/永胜泰油墨/百亨科技等多家企业特聘项目讲师
日产训（中国）MTP-TTT（6单元版）认证讲师
现任：北京华宇聚源科技发展有限公司|董事、副总经理
讲师认证：项目管理专业人才资格认证PMP®、受控环境下的项目管理认证PRINCE2®、敏捷管理专业人士资格认证ACP®、产品经理认证NPDP®</t>
    </r>
  </si>
  <si>
    <t>从技术骨干到管理精英</t>
  </si>
  <si>
    <t>优秀项目经理的十大核心管理技能</t>
  </si>
  <si>
    <t>项目经理必备技能之领导力和团队管理</t>
  </si>
  <si>
    <t>项目全过程管理</t>
  </si>
  <si>
    <t>产品创新管理DPNP</t>
  </si>
  <si>
    <t>问题分析与制定决策</t>
  </si>
  <si>
    <r>
      <rPr>
        <b/>
        <sz val="16"/>
        <rFont val="宋体"/>
        <charset val="134"/>
        <scheme val="minor"/>
      </rPr>
      <t xml:space="preserve">项目管理实战专家
</t>
    </r>
    <r>
      <rPr>
        <sz val="16"/>
        <rFont val="宋体"/>
        <charset val="134"/>
        <scheme val="minor"/>
      </rPr>
      <t>21年项目管理实战经验
工信部认证高级项目管理师
美国项目管理协会PMP认证
信息系统项目管理师（高级）
曾任：中国电信广东广州公司（世界500强）|项目经理
曾任：亚信集团（中国最大通信行业系统集成商）|项目管理总监
曾任：广州立信企业集团 | 产品经理、技术总监
现任：广州沃捷信息科技有限公司|CTO、副总经理</t>
    </r>
  </si>
  <si>
    <t>从技术到管理--管理者的学习与提升</t>
  </si>
  <si>
    <t>实战式项目管理极速学会项目管理</t>
  </si>
  <si>
    <t>项目管理全流程项目管理核心流程与工具演练</t>
  </si>
  <si>
    <t>项目威胁与机遇项目风险管理与常见问题分析</t>
  </si>
  <si>
    <t>研发项目管理围绕目标的从需求到交付</t>
  </si>
  <si>
    <t>用沟通激活项目团队项目管理中高效沟通演练</t>
  </si>
  <si>
    <r>
      <rPr>
        <b/>
        <sz val="16"/>
        <rFont val="宋体"/>
        <charset val="134"/>
        <scheme val="minor"/>
      </rPr>
      <t>项目管理实战专家</t>
    </r>
    <r>
      <rPr>
        <sz val="16"/>
        <rFont val="宋体"/>
        <charset val="134"/>
        <scheme val="minor"/>
      </rPr>
      <t xml:space="preserve">
26年项目管理实战经验
10个千万级项目负责人
北京奥运会、残奥会技术经理
信息系统项目管理师（高级职称）
IPMA国际高级项目经理资质B级（金融业首位获此资质）
PMP项目管理专业人士资质认证（5A）（认证培训讲师）
曾任：赞同科技股份有限公司|总经理
曾任：天阳宏业科技股份有限公司（上市）|经理兼PMO负责人
曾任：首都信息发展股份有限公司（上市）|高级项目经理
曾任：神州数码控股有限公司（上市）|系统分析员</t>
    </r>
  </si>
  <si>
    <t>研发项目管理</t>
  </si>
  <si>
    <t>价值导向的项目全流程管理</t>
  </si>
  <si>
    <t>项目管理之团队建设和影响力</t>
  </si>
  <si>
    <t>项目经理的二十五个场景全案例解析</t>
  </si>
  <si>
    <t>战略与收益导向的多项目全案例解析</t>
  </si>
  <si>
    <r>
      <rPr>
        <b/>
        <sz val="16"/>
        <rFont val="宋体"/>
        <charset val="134"/>
        <scheme val="minor"/>
      </rPr>
      <t xml:space="preserve">项目管理实战专家
</t>
    </r>
    <r>
      <rPr>
        <sz val="16"/>
        <rFont val="宋体"/>
        <charset val="134"/>
        <scheme val="minor"/>
      </rPr>
      <t>兰州理工大学材料加工硕士
高级工程师、注册建造师
美国项目管理协会PMP®认证
曾任：昀丰新材料科技 | 高级项目经理、高级工程师
曾任：查特深冷工程系统(美资) | 项目经理
曾任：张家港化工机械(上市) | 中级工程师、项目经理
曾任：张家港浦项不锈钢(中韩合资) | 研发主管、销售主管</t>
    </r>
  </si>
  <si>
    <t>打造卓有成效的项目经理</t>
  </si>
  <si>
    <t>项目管理全领域技能提升</t>
  </si>
  <si>
    <t>机电工程类项目管理</t>
  </si>
  <si>
    <t>项目管理实践</t>
  </si>
  <si>
    <r>
      <rPr>
        <b/>
        <sz val="16"/>
        <rFont val="宋体"/>
        <charset val="134"/>
        <scheme val="minor"/>
      </rPr>
      <t xml:space="preserve">项目管理实战专家
</t>
    </r>
    <r>
      <rPr>
        <sz val="16"/>
        <rFont val="宋体"/>
        <charset val="134"/>
        <scheme val="minor"/>
      </rPr>
      <t>18年世界500强企业项目管理实战经验
国际CMM（软件能力成熟度模型）3级认证
腾讯学院高级讲师
腾讯CDG事业群项目管理通道会长
曾任：腾讯科技 |腾讯广告项目管理/质量管理负责人、广点通项目管理组leader、腾讯研究院高级项目经理
曾任：阿里巴巴 | 阿里云高级项目管理专家（P8）
曾任：富士康科技 | 过程改进工程师</t>
    </r>
  </si>
  <si>
    <t>敏捷产品开发项目全流程实践</t>
  </si>
  <si>
    <t>项目管理的六脉神剑</t>
  </si>
  <si>
    <t>让客户满意的交付项目管理</t>
  </si>
  <si>
    <t>新产品研发项目管理沙盘——高效能项目团队磨合及成型实践</t>
  </si>
  <si>
    <t>面对用户的产品过程及项目管理——对外用户导向，对内项目管理</t>
  </si>
  <si>
    <t>项目管理通用技能——非职业项目经理的项目管理</t>
  </si>
  <si>
    <r>
      <rPr>
        <b/>
        <sz val="16"/>
        <rFont val="宋体"/>
        <charset val="134"/>
        <scheme val="minor"/>
      </rPr>
      <t xml:space="preserve">项目管理实战专家
</t>
    </r>
    <r>
      <rPr>
        <sz val="16"/>
        <rFont val="宋体"/>
        <charset val="134"/>
        <scheme val="minor"/>
      </rPr>
      <t>21年项目执行落地实战经验
华为项目管理四级专业资格认证
华为集成计划三级专业资格认证
曾任：华为（世界500强）丨高级项目经理、高级学习发展经理、高级工程师
曾任：诺基亚西门子（世界500强）丨客户物流经理
曾任：欧唯特电子科技（世界500强）丨高级运营经理
曾任：戴尔（中国）有限公司（世界500强）丨采购&amp;物流主管</t>
    </r>
  </si>
  <si>
    <t>华为战略解码</t>
  </si>
  <si>
    <t>IPD流程管理实务</t>
  </si>
  <si>
    <t>BLM模型全流程运作</t>
  </si>
  <si>
    <t>华为项目全流程管理</t>
  </si>
  <si>
    <t>PMI项目经理三大能力提升</t>
  </si>
  <si>
    <t>PMI通用版项目管理工具全景图及常用工具详解</t>
  </si>
  <si>
    <r>
      <rPr>
        <sz val="16"/>
        <rFont val="宋体"/>
        <charset val="134"/>
        <scheme val="minor"/>
      </rPr>
      <t>华为管理体系设计专家</t>
    </r>
    <r>
      <rPr>
        <sz val="16"/>
        <rFont val="宋体"/>
        <charset val="134"/>
        <scheme val="minor"/>
      </rPr>
      <t xml:space="preserve">
流程变革专家
项目群管理专家
华为项目管理认证、华为质量管理认证
曾任：华为技术丨流程运营经理
曾任：中软国际丨集团项目管理专项经理
曾任：江苏舟航（物联网技术）丨运营总监
曾任：北京枫诚（技术服务）丨研发与运营总经理
曾任：江苏康医通（医疗设备）丨运营总经理</t>
    </r>
    <r>
      <rPr>
        <b/>
        <sz val="16"/>
        <rFont val="宋体"/>
        <charset val="134"/>
        <scheme val="minor"/>
      </rPr>
      <t xml:space="preserve">
</t>
    </r>
  </si>
  <si>
    <t>流程缔造管理体系内核——学习华为，构建企业自己的管理体系</t>
  </si>
  <si>
    <t>流程化组织的理解与设计实战</t>
  </si>
  <si>
    <t>华为铁三角实战</t>
  </si>
  <si>
    <t>华为管理体系构建重器——流程变革解密</t>
  </si>
  <si>
    <t>销售项目运作与管理</t>
  </si>
  <si>
    <t>以客户为中心——从价值观到践行</t>
  </si>
  <si>
    <r>
      <rPr>
        <b/>
        <sz val="16"/>
        <rFont val="宋体"/>
        <charset val="134"/>
      </rPr>
      <t>实战商业演讲与路演教练</t>
    </r>
    <r>
      <rPr>
        <sz val="16"/>
        <rFont val="宋体"/>
        <charset val="134"/>
      </rPr>
      <t xml:space="preserve">
16年全球商业演讲和营销推广经验
华为3G/4G全球路演策划人
腾讯商业演讲和路演常年特邀专家
国家心理咨询师、教育部特聘专家
中移动等十余个演讲和路演大赛导师
上海交大效能演讲®研习社 创始人
曾任：华为全球营销    高级营销经理
曾任：华为亚太地区    高级营销经理</t>
    </r>
  </si>
  <si>
    <t>高绩效会议沙龙营销</t>
  </si>
  <si>
    <t>管理者演讲表达影响力</t>
  </si>
  <si>
    <t>结构化演讲表达</t>
  </si>
  <si>
    <t>绝对影响力——领导者商业演讲影响力</t>
  </si>
  <si>
    <t>商务演讲与汇报</t>
  </si>
  <si>
    <t>脱颖而出的项目路演</t>
  </si>
  <si>
    <r>
      <rPr>
        <b/>
        <sz val="16"/>
        <rFont val="宋体"/>
        <charset val="134"/>
      </rPr>
      <t>精益生产管理专家</t>
    </r>
    <r>
      <rPr>
        <sz val="16"/>
        <color indexed="8"/>
        <rFont val="宋体"/>
        <charset val="134"/>
      </rPr>
      <t xml:space="preserve">
35年制造业管理实战经验
18年生产管理培训咨询经验
暨南大学管理学院EDP特聘讲师
深圳大学管理咨询研究中心研究员
中国企业联合会认证高级管理顾问
曾任：湖南叉车总厂 | 厂长兼党委书记
曾任：湖南衡阳造纸厂 | 厂长
曾任：深圳市绿居装饰有限公司 | 副总
曾任：深圳奔达尔制冷设备有限公司 | 生产副总
成果之作：衡阳拖拉机厂八七标准工时方案、全面计划管理微电脑管理程序</t>
    </r>
  </si>
  <si>
    <t>精益生产实战技法</t>
  </si>
  <si>
    <t>TQM全面质量管理</t>
  </si>
  <si>
    <t>TWI督导人员训练</t>
  </si>
  <si>
    <t>智能化工厂管理与应用</t>
  </si>
  <si>
    <t>生产班组长6门必修课</t>
  </si>
  <si>
    <t>PMC生产计划与物料管理</t>
  </si>
  <si>
    <r>
      <rPr>
        <b/>
        <sz val="16"/>
        <rFont val="宋体"/>
        <charset val="134"/>
      </rPr>
      <t>生产效率提升专家</t>
    </r>
    <r>
      <rPr>
        <sz val="16"/>
        <rFont val="宋体"/>
        <charset val="134"/>
      </rPr>
      <t xml:space="preserve">
工厂运营管理专家
33年的实战生产管理经验
东莞台商协会首席培训师
深圳市高新技术产业协会特聘培训师
曾任：精工实业（国际）有限公司厂长（港资：2000人）
曾任：薛长兴工业股份公司 副总经理（台资）</t>
    </r>
  </si>
  <si>
    <t>IE七大手法的运用</t>
  </si>
  <si>
    <t>制造成本分析与控制</t>
  </si>
  <si>
    <t>生产计划与物料控制</t>
  </si>
  <si>
    <t>怎样做一个合格的班组长</t>
  </si>
  <si>
    <t>现场改善与生产效率提升</t>
  </si>
  <si>
    <t>品质管理与品质改善</t>
  </si>
  <si>
    <r>
      <rPr>
        <b/>
        <sz val="16"/>
        <rFont val="宋体"/>
        <charset val="134"/>
      </rPr>
      <t xml:space="preserve">精细化与精益管理实战教练
</t>
    </r>
    <r>
      <rPr>
        <sz val="16"/>
        <rFont val="宋体"/>
        <charset val="134"/>
      </rPr>
      <t>12年世界500强企业管理经验、10年讲师咨询师
50家+企业咨询辅导项目策划人
年度课量近200天：项目+课程
富士康IE学院/管理学院特聘讲师
央企中铁某集团常年管理顾问
南京大江商学院客座教授
曾任：富士康科技集团深圳制造总部 | 生管经理
曾任：意大利德龙健伍东莞工厂 | 生产副总</t>
    </r>
  </si>
  <si>
    <t>精益化管理与数字化转型</t>
  </si>
  <si>
    <t>精益生产之价值流VSM应用</t>
  </si>
  <si>
    <t>现代IE应用与现场八大改善</t>
  </si>
  <si>
    <t>高效生产组织与协调管理</t>
  </si>
  <si>
    <t>生产计划与物料管理PMC</t>
  </si>
  <si>
    <t>精益5S/6S推行与目视管理</t>
  </si>
  <si>
    <r>
      <rPr>
        <b/>
        <sz val="16"/>
        <rFont val="宋体"/>
        <charset val="134"/>
      </rPr>
      <t>实战生产管理专家</t>
    </r>
    <r>
      <rPr>
        <sz val="16"/>
        <rFont val="宋体"/>
        <charset val="134"/>
      </rPr>
      <t xml:space="preserve">
日产训TWI-TTT版权认证讲师
日产训（中国）MTP-TTT（6单元版）认证讲师
曾任：富士康科技集团丨生产主管与项目负责人
曾任：欧菲光科技集团（触摸屏龙头企业）丨生产&amp;品质经理</t>
    </r>
  </si>
  <si>
    <t>TWI——线主管的管理技能培训</t>
  </si>
  <si>
    <t>降本增效——生产现场效率提升与低成本改善</t>
  </si>
  <si>
    <t>精益设备——TPM全员生产力维护</t>
  </si>
  <si>
    <t>统合综效——金牌班组长的五项修炼</t>
  </si>
  <si>
    <t>质在必胜——全面质量管理TQM</t>
  </si>
  <si>
    <t>中流砥柱——制造经理、总监综合管理能力提升</t>
  </si>
  <si>
    <r>
      <rPr>
        <b/>
        <sz val="16"/>
        <rFont val="宋体"/>
        <charset val="134"/>
      </rPr>
      <t>生产管理咨询专家</t>
    </r>
    <r>
      <rPr>
        <sz val="16"/>
        <color indexed="8"/>
        <rFont val="宋体"/>
        <charset val="134"/>
      </rPr>
      <t xml:space="preserve">
高级经验萃取师
QC质量改善诊断师
全球500强华人生产管理讲师
曾任：重庆宇通客车丨事业部总经理
曾任：摩托罗拉（中国）丨质量经理
</t>
    </r>
  </si>
  <si>
    <t>2023年工厂精益班组建设</t>
  </si>
  <si>
    <t>从检验员到质量经理进阶</t>
  </si>
  <si>
    <t>降本增效：精益降本增效六技法©</t>
  </si>
  <si>
    <t xml:space="preserve">经营战略：全员精益创业策略 </t>
  </si>
  <si>
    <t>现场管理：岗位标准作业视频化</t>
  </si>
  <si>
    <t>质量管理：QCC全员质量攻关</t>
  </si>
  <si>
    <r>
      <rPr>
        <b/>
        <sz val="16"/>
        <rFont val="宋体"/>
        <charset val="134"/>
      </rPr>
      <t>安全生产管理实战派专家</t>
    </r>
    <r>
      <rPr>
        <sz val="16"/>
        <rFont val="宋体"/>
        <charset val="134"/>
      </rPr>
      <t xml:space="preserve">
安全生产实战派培训、咨询专家
香港亚洲商学院MBA
应急管理部安全与应急管理教师资格证书
国家企业培训师一级证书
国际通用标准课程开发教程训练导师认证
TRACC-TOT促进式培训师主训资格认证
日产训（中国）MTP-TTT（6单元版）讲师认证
曾任：杜邦公司丨杜邦生产系统(DPS)可视化管理项目负责人
曾任：海德集团丨培训开发经理
曾任：乐华集团丨大学教研经理
曾任：中尊集团丨人力资源总监</t>
    </r>
  </si>
  <si>
    <t>EHS经理主管核心能力和安全领导力提升</t>
  </si>
  <si>
    <t>班组劳动互保：优秀班组长现场安全生产管理技能修炼</t>
  </si>
  <si>
    <t>环境健康安全：EHS管理体系最佳实践</t>
  </si>
  <si>
    <t>危险废弃物及危险化学品安全管理</t>
  </si>
  <si>
    <t>新安全生产法解读及践行安全生产职责专题培训</t>
  </si>
  <si>
    <t>应急体系与消防安全管理最佳实践</t>
  </si>
  <si>
    <r>
      <rPr>
        <b/>
        <sz val="16"/>
        <rFont val="宋体"/>
        <charset val="134"/>
      </rPr>
      <t xml:space="preserve">实战生产管理专家
</t>
    </r>
    <r>
      <rPr>
        <sz val="16"/>
        <rFont val="宋体"/>
        <charset val="134"/>
      </rPr>
      <t>南京大学工商管理硕士
沈阳化工大学工学学士
国家物流管理师（高级）
曾任：中国马钢股份集团公司  车间主任（国企）
曾任：苏州罗普斯金（LPSK）股份有限公司  生产课长（台资）
曾任：苏州荣唐电子制造有限公司  生产副总/总经理</t>
    </r>
  </si>
  <si>
    <t>赢在基层—卓越班组长管理能力的五项修炼</t>
  </si>
  <si>
    <t>一线主管向5S管理要效率</t>
  </si>
  <si>
    <t>现场管理与生产效率提升</t>
  </si>
  <si>
    <t>一线主管如何控成本</t>
  </si>
  <si>
    <t>一线主管必备能力—高效的班前会</t>
  </si>
  <si>
    <t>精益管理与案例分享</t>
  </si>
  <si>
    <r>
      <rPr>
        <b/>
        <sz val="16"/>
        <rFont val="宋体"/>
        <charset val="134"/>
      </rPr>
      <t xml:space="preserve">实战企业运营管理专家
</t>
    </r>
    <r>
      <rPr>
        <sz val="16"/>
        <rFont val="宋体"/>
        <charset val="134"/>
      </rPr>
      <t>清华大学工商管理硕士(MBA)
工商管理博士（DBA）
华夏精益研究院院长
日本丰田出身的精益研修员
工信部第五研究所特聘专家
华中科技大学、上海交通大学、厦门大学客座教授
曾任：丰田集团山本电装公司 | 常务副总经理
曾任：成就国际（中国）集团 | 独立董事
现任：青岛振华幕墙公司 |  高级合伙人</t>
    </r>
  </si>
  <si>
    <t>2023年精益生产运营管理系统培训解决方案</t>
  </si>
  <si>
    <t>TPM设备全面生产维护与效率管理提升</t>
  </si>
  <si>
    <t>TQM全员质量管理</t>
  </si>
  <si>
    <t>TWI生产现场一线主管管理技能提升</t>
  </si>
  <si>
    <t>班组现场六大问题系统解决方案</t>
  </si>
  <si>
    <t>企业内部管理降本增效</t>
  </si>
  <si>
    <r>
      <rPr>
        <b/>
        <sz val="16"/>
        <rFont val="宋体"/>
        <charset val="134"/>
      </rPr>
      <t>精益现场改善实战专家</t>
    </r>
    <r>
      <rPr>
        <sz val="16"/>
        <color indexed="8"/>
        <rFont val="宋体"/>
        <charset val="134"/>
      </rPr>
      <t xml:space="preserve">
26年上市公司制造部门工作及咨询项目培训辅导经验
2022年中国讲师网官网评奖中国生产领域十强讲师
英国博赞思维导图授权认证讲师
美国ACI国际沙盘授权认证讲师
海南省政府质量协会现场管理评审专家委员会成员
南京大江讲堂金箔学院特聘客座教授
广东省顺德政府特聘专家团讲师
曾任：日资企业（Brother）珠海兄弟工业有限公司 | 精益推进室负责人
曾任：世界500强A股上市公司美的集团 | 制造中心高管、供应链经理
北大博雅客座教授、哈尔滨工业大学（C9联盟）/中山大学（985高校）/厦门大学（985高校）/湖南大学（985高校）/西南交通大学/暨南大学EDP特邀讲师</t>
    </r>
  </si>
  <si>
    <t>改善提升生产力——制造现场六项改善技能之强力提升</t>
  </si>
  <si>
    <t>PMC系统管控36招——多品种小批量的生产计划与物料控制</t>
  </si>
  <si>
    <t>TBP丰田问题分析与解决方法</t>
  </si>
  <si>
    <t>数据化管理提升生产力——生产数据之收集、分析、建模与应用</t>
  </si>
  <si>
    <t>向管理创新要效益——生产成本降低之20个实战技法</t>
  </si>
  <si>
    <t>智慧提升生产力——LCIA低成本智能化改善与案例实操</t>
  </si>
  <si>
    <r>
      <rPr>
        <b/>
        <sz val="16"/>
        <rFont val="宋体"/>
        <charset val="134"/>
      </rPr>
      <t>精益管理专家</t>
    </r>
    <r>
      <rPr>
        <sz val="16"/>
        <rFont val="宋体"/>
        <charset val="134"/>
      </rPr>
      <t xml:space="preserve">
16年精益生产管理辅导经验
高级精益生产管理师
日本中部产业连盟研究员
曾任：振鸿钢铁集团|精益生产项目经理
曾任：南海现代企业集团|精益生产项目经理
曾任：科密集团|事业部管理师
专业认证：国际注册ACI职业沙盘模拟讲师、国际注册ITMI人才管理师、TPS实践家
出版著作：《工匠精神》、课程版权认证：《体验式精益生产》、《班组长管理》
曾主导操盘近20+个大型生产管理改善项目：国家电网、国家能源集团、水务集团、东莞松立塑胶实业、精煌金属等
</t>
    </r>
  </si>
  <si>
    <t>全面训练——全能型一线主管训练营</t>
  </si>
  <si>
    <t>本领锻炼——班组长管理技能四大提升</t>
  </si>
  <si>
    <t>知行合一——全面认识精益生产</t>
  </si>
  <si>
    <t>情景学习——沙盘模拟精益生产</t>
  </si>
  <si>
    <t>专项突破——5S管理与现场可视化</t>
  </si>
  <si>
    <t>重点拔高——现场管理与效率提升</t>
  </si>
  <si>
    <r>
      <rPr>
        <b/>
        <sz val="16"/>
        <rFont val="宋体"/>
        <charset val="134"/>
      </rPr>
      <t>生产管理与供应链管理实战专家</t>
    </r>
    <r>
      <rPr>
        <sz val="16"/>
        <rFont val="宋体"/>
        <charset val="134"/>
      </rPr>
      <t xml:space="preserve">
20年咨询管理与培训经验
质量管理体系注册高级咨询师
环境管理体系注册高级咨询师
职业健康安全卫生体系高级咨询师
中国质量协会（CAQ）特聘高级培训师
苏州市政府与无锡市政府特聘企业管理顾问
曾任：富士康集团（昆山）有限公司   供应链经理
曾任：捷安特（昆山）有限公司  生产经理/质量经理</t>
    </r>
  </si>
  <si>
    <t>精益与6S管理实务</t>
  </si>
  <si>
    <t>卓越班组与金牌班组长培训</t>
  </si>
  <si>
    <t>运营成本消减与绩效提升实务</t>
  </si>
  <si>
    <t>风险理念与质量生产管理实务</t>
  </si>
  <si>
    <t>高质量发展与卓越供应链风险管理</t>
  </si>
  <si>
    <t>仓储物流管理六把利剑</t>
  </si>
  <si>
    <r>
      <rPr>
        <b/>
        <sz val="16"/>
        <rFont val="宋体"/>
        <charset val="134"/>
      </rPr>
      <t>班组长系统训练专家</t>
    </r>
    <r>
      <rPr>
        <sz val="16"/>
        <rFont val="宋体"/>
        <charset val="134"/>
      </rPr>
      <t xml:space="preserve">
23年生产管理经验、其中16年制造业生产全面管理工作实践经验
7年制造业班组建设、生产计划、精益改善咨询实战经验
日产训五项全能（TWI+MTP6单元）认证老师（国内排名前50名）
管理沙盘教学认证讲师（擅长：班组长、生产计划、精益生产沙盘教学）
中国精益大师台湾籍蒋维豪弟子
北京彼得.德鲁克学院特邀卓有成效的管理者课程教学案例撰写人
赢在家纺品牌家纺新商界等多家杂志企业管理专栏作家
曾任：大型台资企业上海南方寝饰用品有限公司| 生产厂长/总监
曾任：浙江温尔思家纺有限公司 | 生产副总
曾任：德赛集团有限公司 | 董事长助理</t>
    </r>
  </si>
  <si>
    <t>生产成本系统分析与全面下降方法</t>
  </si>
  <si>
    <t>降本增效——生产系统九大浪费识别与改善沙盘模拟训练</t>
  </si>
  <si>
    <t>精益生产沙盘实战模拟训练</t>
  </si>
  <si>
    <t>6S现场管理与目视化系统落地训练</t>
  </si>
  <si>
    <t>PMC—生产计划与物料精益管控实战训练</t>
  </si>
  <si>
    <t>TWI- 一线管理者的管理技能训练</t>
  </si>
  <si>
    <r>
      <rPr>
        <b/>
        <sz val="16"/>
        <rFont val="宋体"/>
        <charset val="134"/>
      </rPr>
      <t>精益生产管理实战专家</t>
    </r>
    <r>
      <rPr>
        <sz val="16"/>
        <rFont val="宋体"/>
        <charset val="134"/>
      </rPr>
      <t xml:space="preserve">
21年专注于制造业企业管理
日产训认证TWI基层管理者培训师
日产训认证MTP中高层管理者培训师
精益自主研协会特聘导师
高铁培训学院特邀讲师
河南中烟、湖北中烟、东方电气、华润集团、海尔电器、中船重工、阿雷斯提、东光微电等大中型企业精益生产项目咨询顾问
曾任：富士康科技集团 | 工业工程师
曾任：普天诺基亚合资公司 | 工业工程主管
曾任：中国普天信息产业有限公司 | 精益生产经理</t>
    </r>
  </si>
  <si>
    <t>6S标杆现场建设实战攻略</t>
  </si>
  <si>
    <t>TQM全面质量管理与质量意识提升</t>
  </si>
  <si>
    <t>精益的原点——IE七大手法</t>
  </si>
  <si>
    <t>精益流程管理——PDCA与SDCA双循环管理系统的建立</t>
  </si>
  <si>
    <t>全面降本增效——精益企业的五项全能管理</t>
  </si>
  <si>
    <t>提质降本增效精益管理导入落地实施方法</t>
  </si>
  <si>
    <r>
      <rPr>
        <b/>
        <sz val="16"/>
        <rFont val="宋体"/>
        <charset val="134"/>
        <scheme val="minor"/>
      </rPr>
      <t>生产管理实战专家</t>
    </r>
    <r>
      <rPr>
        <sz val="16"/>
        <rFont val="宋体"/>
        <charset val="134"/>
      </rPr>
      <t xml:space="preserve">
27年生产/质量管理实战经验
EMBA高级工商管理硕士
NLP企业心智模式管理师
NLP专业级企业高管教练
精益六西格玛黑带大师
2015/2016年度中国百强讲师
曾任：光宝集团（世界500强）|全面质量管理总教练
曾任：维亚科技股份有限公司|生产经理/质量总监
曾任：香港权智集团|班组长/高级工程师</t>
    </r>
    <r>
      <rPr>
        <b/>
        <sz val="16"/>
        <rFont val="宋体"/>
        <charset val="134"/>
      </rPr>
      <t xml:space="preserve">
</t>
    </r>
  </si>
  <si>
    <t>精细化管理模式</t>
  </si>
  <si>
    <t>目视化管理与7S</t>
  </si>
  <si>
    <t>降本增效系统落地方案班</t>
  </si>
  <si>
    <t>精益生产革新与运营模式</t>
  </si>
  <si>
    <t>TQM全员质量管理推行实务</t>
  </si>
  <si>
    <t>企业数字化转型与创新模式</t>
  </si>
  <si>
    <r>
      <rPr>
        <b/>
        <sz val="16"/>
        <rFont val="宋体"/>
        <charset val="134"/>
      </rPr>
      <t>安全管理专家</t>
    </r>
    <r>
      <rPr>
        <sz val="16"/>
        <rFont val="宋体"/>
        <charset val="134"/>
      </rPr>
      <t xml:space="preserve">
19年专业安全生产咨询与培训经验
中国企业联合会安全管理专家
济南市安监局安科中心安全生产讲师
CMS指令管理实施顾问、导师
曾任：中国人民解放军空军某部|安检主任
曾任：星火国际传媒集团|企管部主任、商学院院长
曾任：安监局|教培中心主任
</t>
    </r>
  </si>
  <si>
    <t>生命重于泰山——新时期安全生产全过程管理模式解构</t>
  </si>
  <si>
    <t>EHS安全管理体系建设</t>
  </si>
  <si>
    <t>安全领导力与安全执行力提升</t>
  </si>
  <si>
    <t>安全风险分级管控和隐患排查治理双重预防机制实务</t>
  </si>
  <si>
    <t>安全承诺与安全观察</t>
  </si>
  <si>
    <t>2021版安全生产法解读</t>
  </si>
  <si>
    <r>
      <rPr>
        <b/>
        <sz val="16"/>
        <rFont val="宋体"/>
        <charset val="134"/>
      </rPr>
      <t xml:space="preserve">精益管理与智能制造专家
</t>
    </r>
    <r>
      <rPr>
        <sz val="16"/>
        <rFont val="宋体"/>
        <charset val="134"/>
      </rPr>
      <t xml:space="preserve">22年世界500强企业生产管理经验
12年制造业咨询培训经验
富士康集团首批认证讲师
富士康大学认证讲师、海尔大学认证讲师、信利学院认证讲师
曾任：美的集团（世界500强）|精益生产及智能制造专家
曾任：海尔集团（世界500强）|智能制造专家、部长
曾任：富士康集团（世界500强）|制造处长、IE部长
</t>
    </r>
  </si>
  <si>
    <t xml:space="preserve">产销平衡——SCM供应链管理 </t>
  </si>
  <si>
    <t>成就时代企业——智能制造&amp;数字化转型</t>
  </si>
  <si>
    <t>高执行力——班组长技能提升特训营</t>
  </si>
  <si>
    <t>工厂整体效率提升——TPM管理</t>
  </si>
  <si>
    <t>降本增效——工厂八大浪费消除</t>
  </si>
  <si>
    <t>企业价值和尊严的起点——质量管理</t>
  </si>
  <si>
    <r>
      <rPr>
        <b/>
        <sz val="16"/>
        <rFont val="宋体"/>
        <charset val="134"/>
      </rPr>
      <t xml:space="preserve">生产管理实战专家
</t>
    </r>
    <r>
      <rPr>
        <sz val="16"/>
        <rFont val="宋体"/>
        <charset val="134"/>
      </rPr>
      <t>15年制造业生产管理实战经验
日产训TWI四门认证培训师
日产训MTP认证培训师
美国AACTP国际注册培训师
苏州职业大学管理学院特聘讲师
唯品会高级讲师
曾任：唯品会（中国500强）丨 华东区仓储运作经理
曾任：美昌科技集团（美资）丨 制造部经理
曾任：万德集团（新加坡） 丨制造课课长/经理</t>
    </r>
  </si>
  <si>
    <t>TWI一线督导人员能力提升训练</t>
  </si>
  <si>
    <t>现场问题分析与解决</t>
  </si>
  <si>
    <t>金牌班组长能力提升训练</t>
  </si>
  <si>
    <t>精细化现场管理与班组建设</t>
  </si>
  <si>
    <t>现场6S与目视管理</t>
  </si>
  <si>
    <t>现场改善与消除浪费</t>
  </si>
  <si>
    <r>
      <rPr>
        <b/>
        <sz val="16"/>
        <rFont val="宋体"/>
        <charset val="134"/>
      </rPr>
      <t>安全生产与应急管理实战专家</t>
    </r>
    <r>
      <rPr>
        <sz val="16"/>
        <rFont val="宋体"/>
        <charset val="134"/>
      </rPr>
      <t xml:space="preserve">
16年生产管理、安全、环保管理及培训经验
国家注册安全工程师/国家注册安全评价师
国家高级企业培训师
国家电网、中国电信等特邀讲师
曾任：东工集团（大型民营企业）丨安全环保科科长
曾任：富士康科技集团（世界500强）丨安全主管
曾任：颐海控股（上市企业）丨安全主管
国家标准环境管理体系/职业健康安全管理体系认证：OHS18001/ISO14001内审员</t>
    </r>
  </si>
  <si>
    <t>安全，从心开始——基于安全心理学的安全管理</t>
  </si>
  <si>
    <t>一学就会的急救指南——突发事件应对与自救互救技能提升</t>
  </si>
  <si>
    <t>安全百分百 事故零目标——企业零事故安全管理</t>
  </si>
  <si>
    <t>筑牢安全第一道防线——班组长安全管理能力提升</t>
  </si>
  <si>
    <t>立责于心 履责于行——企业中高层领导安全履职尽责</t>
  </si>
  <si>
    <t>风险分级管控与隐患排查治理双重预防体系建设</t>
  </si>
  <si>
    <r>
      <rPr>
        <b/>
        <sz val="16"/>
        <rFont val="宋体"/>
        <charset val="134"/>
      </rPr>
      <t>安全管理专家</t>
    </r>
    <r>
      <rPr>
        <sz val="16"/>
        <rFont val="宋体"/>
        <charset val="134"/>
      </rPr>
      <t xml:space="preserve">
14年企业安全管理实战经验
国家注册安全工程师
香港圣约翰急救员/OHSAS18001内审员
曾任：中节能六合天融环保科技有限公司丨安全主管
曾任：天宝绿色食品股份有限公司（大连）丨安全经理
曾任：万丰达集团（北京）丨安全部长</t>
    </r>
  </si>
  <si>
    <t>可持续型卓越班组安全建设</t>
  </si>
  <si>
    <t>风险分级管控核心技术</t>
  </si>
  <si>
    <t>现场隐患探查控治实战</t>
  </si>
  <si>
    <t>企业安全生产最优决策——一号位的务实安全领导力</t>
  </si>
  <si>
    <t>构建企业止损最佳防御体系——一流的重大应急管控能力</t>
  </si>
  <si>
    <t>成功的企业双重预防机制建设</t>
  </si>
  <si>
    <r>
      <rPr>
        <b/>
        <sz val="16"/>
        <rFont val="宋体"/>
        <charset val="134"/>
      </rPr>
      <t>生产管理实战专家</t>
    </r>
    <r>
      <rPr>
        <sz val="16"/>
        <rFont val="宋体"/>
        <charset val="134"/>
      </rPr>
      <t xml:space="preserve">
20年资深工厂管理经验
国家高级企业教练师
曾任：上海鼎讯电子（台资上市） | 项目经理
曾任：华勤技术股份（大型民营企业） | 生产总监
曾任：东莞华贝电子（中国民营500强） | 筹建办主任、物流部/品质部总监
❒ 全程主导3个新厂筹建，其中东莞华贝稳步发展至今规模已达上万人
❒ 累计主操盘100+个生产项目，百分百成功交付，客户满意度高达98%</t>
    </r>
  </si>
  <si>
    <t>价值驱动：精益生产的知行合一</t>
  </si>
  <si>
    <t>秩序井然：5S现场管理推进精益革新</t>
  </si>
  <si>
    <t>精益管理：TPM全面生产维护推进实战</t>
  </si>
  <si>
    <t>节流创利：PMC生产计划与物料控制</t>
  </si>
  <si>
    <t>利他共赢：金牌班组长管理技能提升</t>
  </si>
  <si>
    <t>化险为夷：生产一线的安全管理能力提升</t>
  </si>
  <si>
    <r>
      <rPr>
        <b/>
        <sz val="16"/>
        <rFont val="宋体"/>
        <charset val="134"/>
      </rPr>
      <t>环境、健康、安全（EHS）引导师</t>
    </r>
    <r>
      <rPr>
        <sz val="16"/>
        <rFont val="宋体"/>
        <charset val="134"/>
      </rPr>
      <t xml:space="preserve">
国际注册生产管理师|国家注册安全工程师
广东省安全生产标准化评审专家（二级）
国家建（构）筑消防员|广东省安全生产教员
中国石油、北京汽车、福建奔驰等国内知名企业签约培训讲师
电投公司、西部管道等大型国企进行中级注册安全工程师辅导讲师
广东省安全生产技术中心特聘安全讲师
曾任：复盛集团（台资）|大陆工厂总部体系内部安全员
曾任：日本东丽集团（世界500强）|中国工场EHS部门负责人
曾任：广东、湖北、河南第三方技术服务公司|安全工程师、安全总监、总经理
曾任：深圳剑峰环保集团有限公司|安全部安全总监
曾任：深圳市龙华区应急安全管理协会|宣教部部长</t>
    </r>
  </si>
  <si>
    <t>构建双重预防机制建设（风险分级管控+隐患排查治理）</t>
  </si>
  <si>
    <t>化险为夷——企业应急处置能力提升</t>
  </si>
  <si>
    <t>危险作业管控——有限空间作业安全</t>
  </si>
  <si>
    <t>稳在基层——班组长安全培训</t>
  </si>
  <si>
    <t>可持续发展——解读环境保护法</t>
  </si>
  <si>
    <t>新安全生产法培训</t>
  </si>
  <si>
    <r>
      <rPr>
        <b/>
        <sz val="16"/>
        <rFont val="宋体"/>
        <charset val="134"/>
      </rPr>
      <t xml:space="preserve">生产管理实战专家
</t>
    </r>
    <r>
      <rPr>
        <sz val="16"/>
        <rFont val="宋体"/>
        <charset val="134"/>
      </rPr>
      <t>23年生产管理实战经验
郑州大学MBA（在读）
曾任：歌尔声学（上市） | 品质总监
曾任：华为 | 项目总监
曾任：方正科技集团（上市） | 制造部经理</t>
    </r>
  </si>
  <si>
    <t>打造金牌班组长</t>
  </si>
  <si>
    <t>QCC品管圈</t>
  </si>
  <si>
    <t>TQM-全面质量管理</t>
  </si>
  <si>
    <t>TPS-精益生产管理</t>
  </si>
  <si>
    <t>TPM-全员设备保养</t>
  </si>
  <si>
    <t>IE七大手法</t>
  </si>
  <si>
    <r>
      <rPr>
        <b/>
        <sz val="16"/>
        <rFont val="宋体"/>
        <charset val="134"/>
      </rPr>
      <t xml:space="preserve">生产管理实战专家
</t>
    </r>
    <r>
      <rPr>
        <sz val="16"/>
        <rFont val="宋体"/>
        <charset val="134"/>
      </rPr>
      <t>研发管理实战专家
25年500强和外资上市企业的生产管理实战经验
曾任：浙江野牛工具有限公司丨生产副总
曾任：美国米拉克龙塑料机械（上市）丨质量总监/技术总监
曾任：德国博世电动工具（世界500强）丨产品研发经理
曾任：美国百得电动工具（世界500强）|产品研发主管
曾任：航天部3655研究所丨主管工程师</t>
    </r>
    <r>
      <rPr>
        <b/>
        <sz val="16"/>
        <rFont val="宋体"/>
        <charset val="134"/>
      </rPr>
      <t xml:space="preserve">
</t>
    </r>
  </si>
  <si>
    <t>TPM设备全面生产维护</t>
  </si>
  <si>
    <t>RIZ系统性技术创新与发明</t>
  </si>
  <si>
    <t>精益生产管理</t>
  </si>
  <si>
    <t>现场管理–5S推行实务</t>
  </si>
  <si>
    <t>质量问题解决之天龙八步（8D法）</t>
  </si>
  <si>
    <t>卓越金牌班组长的综合能力提升</t>
  </si>
  <si>
    <r>
      <rPr>
        <b/>
        <sz val="16"/>
        <rFont val="宋体"/>
        <charset val="134"/>
        <scheme val="minor"/>
      </rPr>
      <t>生产管理实战专家</t>
    </r>
    <r>
      <rPr>
        <sz val="16"/>
        <rFont val="宋体"/>
        <charset val="134"/>
        <scheme val="minor"/>
      </rPr>
      <t xml:space="preserve">
23年企业生产管理实战经验
获国家软件专著（集团智能设备管理系统-GTIMM）
获国家实用新型专利（远程信息采集云灯装置）
曾任：东莞三星电机公司丨经营革新事务局局长
曾任：韩国三星电子丨电源事业部经理
曾任：深圳市PCB电路公司|企业运营负责人CEO
曾任：广东信息科技公司|工业4.0数字化转型及智能制造负责人
曾任：哈尔滨工业大学培训项目授课专家
曾任：中北大学客座教授
</t>
    </r>
  </si>
  <si>
    <t>高级精益6S管理</t>
  </si>
  <si>
    <t>TQM全面质量管理之过程品质管控</t>
  </si>
  <si>
    <t>TWI班组长管理</t>
  </si>
  <si>
    <t>制造成本管理与控制</t>
  </si>
  <si>
    <t>工业4.0智能制造之数字化转型</t>
  </si>
  <si>
    <r>
      <rPr>
        <b/>
        <sz val="16"/>
        <rFont val="宋体"/>
        <charset val="134"/>
        <scheme val="minor"/>
      </rPr>
      <t>生产管理实战专家</t>
    </r>
    <r>
      <rPr>
        <sz val="16"/>
        <rFont val="宋体"/>
        <charset val="134"/>
        <scheme val="minor"/>
      </rPr>
      <t xml:space="preserve">
25年生产管理实战经验
麻省理工大学+中山大学 双MBA
六西格玛/Red X（谢宁方法）认证
AACTP认证培训师、NLP国际执行师
现任：OCCHIO欧可优灯具（德国独资）| 中国运营总监
曾任：SGD Pharma圣华玻璃（世界500强圣戈班集团子公司） | 中国区总监
曾任：西班牙安通林（全球最大的汽车内饰件生产商之一） | 事业部总监
曾任：Honeywell霍尼韦尔（世界500强企业） | 部门经理</t>
    </r>
  </si>
  <si>
    <t>全面品质管理TQM</t>
  </si>
  <si>
    <t>精益降本增效四大心法</t>
  </si>
  <si>
    <t>一线班组长管理技能提升</t>
  </si>
  <si>
    <t>现场管理和生产效率提升的3招4式</t>
  </si>
  <si>
    <r>
      <rPr>
        <sz val="16"/>
        <rFont val="宋体"/>
        <charset val="134"/>
        <scheme val="minor"/>
      </rPr>
      <t>安全生产管理实战专家</t>
    </r>
    <r>
      <rPr>
        <sz val="16"/>
        <rFont val="宋体"/>
        <charset val="134"/>
      </rPr>
      <t xml:space="preserve">
15年安全生产管理实战及培训经验
中国人民大学安全工程硕士
安全工程师（副高级）/国家注册安全工程师
大唐发电/诚信化工/华润集团安全管理辅导导师
曾任：大唐发电集团公司 | 培训经理
曾任：南方电网 | 培训指导中心负责人
曾任：申通快递(某省分公司) | 副总经理&amp;党委书记
曾任：国有资产监督管理委员会（正部级机构）督察
现任：国家应急管理部应急指挥中心 | 副总安全工程师</t>
    </r>
  </si>
  <si>
    <t>企业职业健康风险防范</t>
  </si>
  <si>
    <t>企业消防与应急管理实战</t>
  </si>
  <si>
    <t>企业环保风险识别与评估</t>
  </si>
  <si>
    <t>新安全生产法解读与企业践行</t>
  </si>
  <si>
    <t>零事故安全管理技能提升训练营</t>
  </si>
  <si>
    <t>企业风险分级管控与隐患排查治理</t>
  </si>
  <si>
    <r>
      <rPr>
        <b/>
        <sz val="16"/>
        <rFont val="宋体"/>
        <charset val="134"/>
        <scheme val="minor"/>
      </rPr>
      <t xml:space="preserve">安全管理专家
</t>
    </r>
    <r>
      <rPr>
        <sz val="16"/>
        <rFont val="宋体"/>
        <charset val="134"/>
        <scheme val="minor"/>
      </rPr>
      <t>26年企业安全管理与培训和咨询实战经验
国家注册安全工程师
安全管理高级工程师
曾任：北大荒股份公司浩化分公司丨安全工程师、副部长
曾任：北京天泰志远科技股份有限公司丨项目经理、区域经理</t>
    </r>
  </si>
  <si>
    <t>6S与安全目视化管理</t>
  </si>
  <si>
    <t>如何提升安全领导力与执行力</t>
  </si>
  <si>
    <t>现代安全管理工具方法与应用</t>
  </si>
  <si>
    <t>工作循环分析与工作前安全分析</t>
  </si>
  <si>
    <t>危险化学品管理与应急处理能力提升</t>
  </si>
  <si>
    <t>立足岗位，面相未来——如何做好一名安全员</t>
  </si>
  <si>
    <r>
      <rPr>
        <b/>
        <sz val="16"/>
        <rFont val="宋体"/>
        <charset val="134"/>
      </rPr>
      <t>生产经营系统性解决问题专家</t>
    </r>
    <r>
      <rPr>
        <sz val="16"/>
        <rFont val="宋体"/>
        <charset val="134"/>
      </rPr>
      <t xml:space="preserve">
20年生产管理实战经验
高级企业培训师
中国电源学会委员
现任：经纬达科技集团（综合型高新技术企业） | 集团副总经理
曾任：富士康集团（世界500强） | 研发、工程、质量经理
</t>
    </r>
  </si>
  <si>
    <t>精益生产管理践行与务实</t>
  </si>
  <si>
    <t>汽车行业VDA6.3与VDA6.5审核体系</t>
  </si>
  <si>
    <t>汽车行业六大核心工具</t>
  </si>
  <si>
    <t>六西格玛绿带系列工具应用</t>
  </si>
  <si>
    <t>项目管理工具应用及务实</t>
  </si>
  <si>
    <t>TPM设备全面生产维护与数字化管理</t>
  </si>
  <si>
    <r>
      <rPr>
        <b/>
        <sz val="16"/>
        <rFont val="宋体"/>
        <charset val="134"/>
        <scheme val="minor"/>
      </rPr>
      <t>精益生产管理实战专家</t>
    </r>
    <r>
      <rPr>
        <sz val="16"/>
        <rFont val="宋体"/>
        <charset val="134"/>
        <scheme val="minor"/>
      </rPr>
      <t xml:space="preserve">
19年大型企业精益管理实战经验
穆尔西亚大学工商管理MBA
MTP认证讲师、TWI-JI、JR、JM认证讲师
曾任：长安福特马自达汽车（世界500强中美日合资）丨制造工程师
曾任：金龙联合汽车（国有股份）丨生产经理
曾任：观致汽车（世界500强合资）丨IE主管</t>
    </r>
  </si>
  <si>
    <t>打造全员持续改善的基础——5S目视化管理</t>
  </si>
  <si>
    <t>把握工厂改善方向——VSM价值流分析与应用</t>
  </si>
  <si>
    <t>降本增效的利器——IE技术与效率改善</t>
  </si>
  <si>
    <t>精益的核心——消除八大浪费</t>
  </si>
  <si>
    <t>精益管理导入第一课——精益生产体系</t>
  </si>
  <si>
    <t>挽回设备损失——TPM全员生产维护</t>
  </si>
  <si>
    <r>
      <rPr>
        <b/>
        <sz val="16"/>
        <rFont val="宋体"/>
        <charset val="134"/>
      </rPr>
      <t xml:space="preserve">数字化供应链运营专家
</t>
    </r>
    <r>
      <rPr>
        <sz val="16"/>
        <rFont val="宋体"/>
        <charset val="134"/>
      </rPr>
      <t>中国物流采购联合会专家委员会成员
英国CIPS国际采购与供应认证培训师
《中国物流行业岗位规范指导丛书》副主编
《国际物流职业经理人知识体系指导》编委成员
《中国海关》杂志、《物流时代》供应链专栏常年特约撰稿人
《供应链电子沙盘》《供应链大数据分析BI平台》开发成员
暨南大学、中山大学、厦门大学总裁班特聘讲师
曾任：信义汽车（控股）供应链 事业部经理
曾任：大连锦程国际物流有限公司 商务经理</t>
    </r>
  </si>
  <si>
    <t>供应链计划与产销协调S&amp;OP</t>
  </si>
  <si>
    <t>供应链金融模式创新与风险防控</t>
  </si>
  <si>
    <t>企业数字化升级从战略到实现</t>
  </si>
  <si>
    <t>数据分析在供应链中的价值挖掘</t>
  </si>
  <si>
    <t>采购品类管理--采购价值最大化方法论</t>
  </si>
  <si>
    <t>战略采购实施五步法</t>
  </si>
  <si>
    <r>
      <rPr>
        <b/>
        <sz val="16"/>
        <rFont val="宋体"/>
        <charset val="134"/>
      </rPr>
      <t>智慧供应链与采购物流实战家</t>
    </r>
    <r>
      <rPr>
        <sz val="16"/>
        <rFont val="宋体"/>
        <charset val="134"/>
      </rPr>
      <t xml:space="preserve">
近20年供应链领域实践家
湖北商会供应链协会首席顾问
深圳市互联网学会特聘专家
现任：深圳大疆物流科技有限公司 CEO、创始人
现任：武汉火信新能源投资有限公司  高级合伙人 CEO
曾任：IBM,联想多家企业供应链部门负责人
曾任：华南城集团（综合商贸物流领航企业）| 副总经理
曾任：香港凯立集团&amp;正佳物流集团   总经理
曾任：盛祥威商贸有限公司 创始人 CEO
曾任：宽窄巷子&amp;味觉大师&amp;点睛饮食文化传媒有限公司 联合创始人，首席品牌官
曾任：调车宝物流科技有限公司（全国无车承运人示范企业）| COO、联合创始人</t>
    </r>
  </si>
  <si>
    <t>向全球顶级企业学习供应链管理</t>
  </si>
  <si>
    <t>采购项目系列-供应链采购全体系知识训练</t>
  </si>
  <si>
    <t>供应链项目系列-从入门到精通供应链大师课</t>
  </si>
  <si>
    <t>国际贸易项目系列-进出口国际贸易全体系知识训练</t>
  </si>
  <si>
    <t>数字化项目系列-数字化全体系知识训练课程</t>
  </si>
  <si>
    <r>
      <rPr>
        <b/>
        <sz val="16"/>
        <rFont val="宋体"/>
        <charset val="134"/>
      </rPr>
      <t xml:space="preserve">供应链实战管理专家
</t>
    </r>
    <r>
      <rPr>
        <sz val="16"/>
        <rFont val="宋体"/>
        <charset val="134"/>
      </rPr>
      <t>20年以上跨行业供应链管理经历
中国物流与采购联合会核心专家
ISM注册供应管理专家CPSM认证教练
百度百科收录“中国知名供应链专家”
美国注册采购经理C.P.M.专业认证资格
上海交大、武汉大学特聘讲师
曾任：尚品宅配丨区域总经理
曾任：力天大成丨副总裁兼采购中心总经理
曾任：大自然地板丨供应链副总经理
曾任：联想电脑丨采购主管、物控主管
曾任：台达电子丨采购担当、物控主管</t>
    </r>
  </si>
  <si>
    <t>防微杜渐：采购风险控制与合规管理</t>
  </si>
  <si>
    <t>合则两利：供应商全生命周期管理</t>
  </si>
  <si>
    <t>降本逐利：360度采购降本实战技法</t>
  </si>
  <si>
    <t>借鸡下蛋：供应链金融创新与风控</t>
  </si>
  <si>
    <t>精益求精：精益仓储管理与库存控制</t>
  </si>
  <si>
    <t>破茧成蝶：采购谈判之制胜秘诀</t>
  </si>
  <si>
    <r>
      <rPr>
        <b/>
        <sz val="16"/>
        <rFont val="宋体"/>
        <charset val="134"/>
      </rPr>
      <t>采购供应链管理实战专家</t>
    </r>
    <r>
      <rPr>
        <sz val="16"/>
        <rFont val="宋体"/>
        <charset val="134"/>
      </rPr>
      <t xml:space="preserve">
20年采购供应链管理实战经验
美国西敏大学/上海东华大学 MBA
美国供应管理协会供应管理专业课程培训讲师
西交利物浦大学校外导师|东华大学MBA职业发展导师
物流管理1+X证书职业技能等级标准讲师
江苏省物流服务师职业技能等级认定培训师、考评员
曾任：美国铁姆肯（美国最大轴承制造商）TWB工厂丨一级供应链经理
曾任：艾迪森医疗（数字化X线领域创新领导者）丨战略采购经理
曾任：美国通用电气医疗集团（世界500强企业）丨全球产品采购主管
曾任：美国礼恩派汽车部件（美国500强企业)丨采购物流部经理
曾任：芬兰伟肯电气（全球领先的变频驱动产品专业制造商)丨高级采购
曾任：江苏开元国际集团畜产进出口股份丨国际贸易、进出口业务经理
曾任：镇江对外贸易集团丨国际贸易、进出口业务员</t>
    </r>
  </si>
  <si>
    <t>采购核心技能：采购合同管理与合同风险控制</t>
  </si>
  <si>
    <t>采购核心技能：采购优势谈判策略与技巧</t>
  </si>
  <si>
    <t>采购核心技能：供应商报价分析与采购成本降低</t>
  </si>
  <si>
    <t>采购核心技能：全面供应商管理实战</t>
  </si>
  <si>
    <t>卓越采购：采购管理战略与专业能力提升</t>
  </si>
  <si>
    <t>供应链核心技能：库存管理策略、方法与优化</t>
  </si>
  <si>
    <r>
      <rPr>
        <b/>
        <sz val="16"/>
        <rFont val="宋体"/>
        <charset val="134"/>
      </rPr>
      <t>采购供应链管理专家</t>
    </r>
    <r>
      <rPr>
        <sz val="16"/>
        <rFont val="宋体"/>
        <charset val="134"/>
      </rPr>
      <t xml:space="preserve">
24年采购供应链实战经验
香港浸会大学硕士（亚洲50强大学）
中英双语授课
CFLP注册采购师（全国首批）
霍尼韦尔六西格玛（绿带认证）
ITC（国际贸易中心）采购师培训客座讲师
曾任：代傲电子控制有限公司（德资）|采购总监
曾任：霍尼韦尔传感控制公司（世界500强）|亚太区域采购经理
曾任：精博电子有限公司（美资）|采购经理
现任：大力神铝业股份有限公司|供应链副总
擅长领域：供应链管理、采购与供应商、采购谈判、仓储物流、采购成本管理等
【专业】采购授权管理认证、ISO9000:2000版主任审核员认证、供应商研讨会谈判1-4级认证
【专一】老师深耕采购供应链管理领域24年，拥有独有采购供应链管理优化方法，为任职企业多次达成采购降价目标，累计为企业实现成本节约1000+万</t>
    </r>
    <r>
      <rPr>
        <b/>
        <sz val="16"/>
        <rFont val="宋体"/>
        <charset val="134"/>
      </rPr>
      <t xml:space="preserve">
</t>
    </r>
  </si>
  <si>
    <t>合作共赢：供应商谈判实务</t>
  </si>
  <si>
    <t>技术革新：数字化供应链</t>
  </si>
  <si>
    <t>讲信修睦：采购合同准备实务</t>
  </si>
  <si>
    <t>降本增效：采购成本的分析控制与降低</t>
  </si>
  <si>
    <t>披沙拣金：供应商的选择与评估</t>
  </si>
  <si>
    <t>行慎致远：供应战略制定</t>
  </si>
  <si>
    <r>
      <rPr>
        <b/>
        <sz val="16"/>
        <rFont val="宋体"/>
        <charset val="134"/>
      </rPr>
      <t xml:space="preserve">采购供应链管理实战专家
</t>
    </r>
    <r>
      <rPr>
        <sz val="16"/>
        <rFont val="宋体"/>
        <charset val="134"/>
      </rPr>
      <t>30年采购供应链实战经验
美国亚利桑那州立大学MBA供应链管理专业（全美供应链MBA前三名）
注册职业采购经理（CPPM）
精益六西格玛（绿带）
曾任：英国电信（中国区）丨采购总监-采购中心负责人
曾任：西门子（手机部亚太及中国区）丨供应链运营总监
曾任：飞利浦（中国）丨高级经理</t>
    </r>
  </si>
  <si>
    <t>采购战略规划与供应商管理</t>
  </si>
  <si>
    <t>仓储管理提升</t>
  </si>
  <si>
    <t>供应链管理与改善实践</t>
  </si>
  <si>
    <t>库存控制与优化</t>
  </si>
  <si>
    <t>企业采购的降本增效</t>
  </si>
  <si>
    <t>双嬴采购炎判技巧</t>
  </si>
  <si>
    <r>
      <rPr>
        <b/>
        <sz val="16"/>
        <rFont val="宋体"/>
        <charset val="134"/>
      </rPr>
      <t xml:space="preserve">供应链全流程管理实战专家
</t>
    </r>
    <r>
      <rPr>
        <sz val="16"/>
        <rFont val="宋体"/>
        <charset val="134"/>
      </rPr>
      <t>23年供应链管理实战经验
广西师范大学工商管理硕士
大型企业供应链体系核心构建者
深大校友会MBA创业俱乐部副主席兼秘书长
曾任：威仕风制衣厂（大型港资企业）|采购总助
曾任：安莉芳服装有限公司（上市企业）|供应链总助、采购统筹
曾任：广东多拉美有限公司（大型民营企业）|供应链总监</t>
    </r>
  </si>
  <si>
    <t>采购供应链管理</t>
  </si>
  <si>
    <t>采购商务谈判策略</t>
  </si>
  <si>
    <t>仓储物流精细化管理方案</t>
  </si>
  <si>
    <t>供应链生产管理</t>
  </si>
  <si>
    <t>降本增效的物流供应链管理</t>
  </si>
  <si>
    <t>柔性供应链之采购降本策略</t>
  </si>
  <si>
    <r>
      <rPr>
        <b/>
        <sz val="16"/>
        <rFont val="宋体"/>
        <charset val="134"/>
      </rPr>
      <t xml:space="preserve">采购与供应链实战专家
</t>
    </r>
    <r>
      <rPr>
        <sz val="16"/>
        <rFont val="宋体"/>
        <charset val="134"/>
      </rPr>
      <t>25年跨国企业供应链管理实战经验
香港国际经济管理学院硕士
高级企业培训师
曾任：美国跃动购跨境电商HS | 中国区采购总监
曾任：Centro Fashion Inc.（欧洲贸易公司、俄罗斯企业前50）丨供应链总监
曾任：Payless威伦鞋业（北美最大的鞋业连锁店）丨采购经理</t>
    </r>
  </si>
  <si>
    <t>采购与供应链管理</t>
  </si>
  <si>
    <t>MRO间接采购管理</t>
  </si>
  <si>
    <t>采购成本控制与谈判</t>
  </si>
  <si>
    <t>供应链成本优化策略</t>
  </si>
  <si>
    <t>供应链OTD：从订单到交付</t>
  </si>
  <si>
    <t>战略化供应商全生命周期管理</t>
  </si>
  <si>
    <r>
      <rPr>
        <b/>
        <sz val="16"/>
        <rFont val="宋体"/>
        <charset val="134"/>
        <scheme val="minor"/>
      </rPr>
      <t>国际贸易与供应链管理实战专家</t>
    </r>
    <r>
      <rPr>
        <sz val="16"/>
        <rFont val="宋体"/>
        <charset val="134"/>
        <scheme val="minor"/>
      </rPr>
      <t xml:space="preserve">
20年跨国企业及上市公司供应链管理实战经验
曾任：宇培控股（港股上市）丨高级副总裁
曾任：金源丰泽（国际贸易）丨供应链总经理
曾任：亿滋国际（全球500强）丨大区总监
曾任：联合利华（全球500强）丨KA总监
曾任：百事可乐（全球500强）丨MS负责人
——操刀21项供应链管理项目落地
——主导近50宗大型国际贸易，涉及金额高达112亿元
——累计授课近百场，服务过美国ADM、邦吉、法国路易达孚、中粮集团、首农集团、开市客、山姆、麦德龙等近30家企业
</t>
    </r>
  </si>
  <si>
    <t>供应链管理——大宗贸易“四流合一”的设计与应用</t>
  </si>
  <si>
    <t>国际供应链管理与风险防范</t>
  </si>
  <si>
    <t>采购成本的分析控制与降低</t>
  </si>
  <si>
    <t>降本增效物流精细化管理</t>
  </si>
  <si>
    <t>供应商的开发、选择与评估</t>
  </si>
  <si>
    <t>国际营销实务（海外营销）</t>
  </si>
  <si>
    <r>
      <rPr>
        <b/>
        <sz val="16"/>
        <rFont val="宋体"/>
        <charset val="134"/>
        <scheme val="minor"/>
      </rPr>
      <t xml:space="preserve">供应链管理与数字化转型实战专家
</t>
    </r>
    <r>
      <rPr>
        <sz val="16"/>
        <rFont val="宋体"/>
        <charset val="134"/>
        <scheme val="minor"/>
      </rPr>
      <t>16年大型企业供应链管理实战经验
暨南大学硕士
高级企业培训师
曾任：OPPO丨供应链变革管理总监、集成供应链专家
曾任：中兴通讯丨计划交付总监、供应链管理总监、供应链数字化总监</t>
    </r>
  </si>
  <si>
    <t>供应链战略采购与供应商管理</t>
  </si>
  <si>
    <t>供应链需求计划与产销协同（S&amp;OP）</t>
  </si>
  <si>
    <t>供应链（ISC）计划与订单履行</t>
  </si>
  <si>
    <t>集成供应链（ISC）流程架构搭建</t>
  </si>
  <si>
    <t>集成供应链（ISC）计划与库存管理</t>
  </si>
  <si>
    <t>集成供应链（ISC）变革及数字化转型</t>
  </si>
  <si>
    <r>
      <rPr>
        <b/>
        <sz val="16"/>
        <rFont val="宋体"/>
        <charset val="134"/>
      </rPr>
      <t xml:space="preserve">采购与供应链实战训练专家
</t>
    </r>
    <r>
      <rPr>
        <sz val="16"/>
        <rFont val="宋体"/>
        <charset val="134"/>
      </rPr>
      <t>20年企业供应链管理实战经验
上海交大EMBA、英国谢菲尔德大学MBA
雅培精益黄带
英国皇家物流与运输协会三级讲师
现任：苏州某医疗器械（行业头部）丨首席执行官（CEO）/总经理
曾任：雅培医疗器械（世界500强）丨供应链高级总监
曾任：上海利格蒙特集团（综合性企业）丨CEO
曾任：中国华源集团（综合性企业）丨国际贸易经理
曾任：明鸿（印度）有限公司（外企）丨销售经理</t>
    </r>
  </si>
  <si>
    <t>赢在采购谈判——博弈的战争</t>
  </si>
  <si>
    <t>仓储物流实务——发掘第三利润源泉</t>
  </si>
  <si>
    <t>出海的抉择——国际贸易与供应链全球化</t>
  </si>
  <si>
    <t>重塑供应链助力企业盈利——实现“供赢链”</t>
  </si>
  <si>
    <t>大浪淘沙——供应商的开发管理与淘汰机制建设</t>
  </si>
  <si>
    <t>供应链盈利的实践者——采购人员的综合能力提升</t>
  </si>
  <si>
    <r>
      <rPr>
        <b/>
        <sz val="16"/>
        <rFont val="宋体"/>
        <charset val="134"/>
        <scheme val="minor"/>
      </rPr>
      <t>大客户深度营销实战专家</t>
    </r>
    <r>
      <rPr>
        <sz val="16"/>
        <rFont val="宋体"/>
        <charset val="134"/>
        <scheme val="minor"/>
      </rPr>
      <t xml:space="preserve">
政企大客户实战资深顾问
武汉大学、华中科技大学、厦门大学、中山大学特邀讲师
现任：品创国际|总经理 股东
现任：美壮壮集团|董事
曾任：寻云商学（深圳）科技有限公司|总经理
曾任：寻云商务咨询（法国）科技有限公司|合伙人
曾任：新加坡印集团|高级咨询师 
曾任：广东移动|政企大客户部经理
曾任：美国通用(GE)|大顾客推进部大客户经理
</t>
    </r>
  </si>
  <si>
    <t>商务谈判与公关礼仪</t>
  </si>
  <si>
    <t>大客户营销招投标实战技能</t>
  </si>
  <si>
    <t>政企大客户关系维系与管理</t>
  </si>
  <si>
    <t>降维打击——精准营销博弈与商务谈判策略</t>
  </si>
  <si>
    <t>抢滩登陆——大客户全景策略地图</t>
  </si>
  <si>
    <t>抢滩登陆——战地市场策略</t>
  </si>
  <si>
    <r>
      <rPr>
        <b/>
        <sz val="16"/>
        <rFont val="宋体"/>
        <charset val="134"/>
        <scheme val="minor"/>
      </rPr>
      <t>连锁终端实战训练专家</t>
    </r>
    <r>
      <rPr>
        <sz val="16"/>
        <rFont val="宋体"/>
        <charset val="134"/>
      </rPr>
      <t xml:space="preserve">
15年连锁专卖店经营管理经验
12年培训辅导实战经验
湖南师范大学教育学硕士
北京大学、湖南大学特邀讲师
中粮集团“新零售3+模式”项目全国轮训导师
安踏、雅戈尔男装、凯乐石户外全国轮训讲师
曾任：莱特妮丝、伊丝艾拉、百分百感觉服饰培训经理
曾任：平安保险集团讲师
曾任：长沙南方大学讲师</t>
    </r>
  </si>
  <si>
    <t>社群营销与粉丝经营</t>
  </si>
  <si>
    <t>超级卖手锻造营</t>
  </si>
  <si>
    <t>五星店长实战特训营</t>
  </si>
  <si>
    <t>教练型店长打造高效团队</t>
  </si>
  <si>
    <t>教练型督导训练营</t>
  </si>
  <si>
    <t>新零售时代VIP客户管理与精准营销</t>
  </si>
  <si>
    <r>
      <rPr>
        <b/>
        <sz val="16"/>
        <rFont val="宋体"/>
        <charset val="134"/>
        <scheme val="minor"/>
      </rPr>
      <t>专业化销售技术提升专家</t>
    </r>
    <r>
      <rPr>
        <sz val="16"/>
        <rFont val="宋体"/>
        <charset val="134"/>
        <scheme val="minor"/>
      </rPr>
      <t xml:space="preserve">
</t>
    </r>
    <r>
      <rPr>
        <sz val="16"/>
        <rFont val="宋体"/>
        <charset val="134"/>
      </rPr>
      <t>销售罗盘©SLT认证导师
信任五环©CLT认证导师
营销规划©PLT认证导师
日本产业训练MTP©认证
美国培训协会（AATCP）高级促动师
美国SPI解决方案销售认证讲师
曾任：华为公司 客户群总监</t>
    </r>
    <r>
      <rPr>
        <b/>
        <sz val="16"/>
        <rFont val="宋体"/>
        <charset val="134"/>
      </rPr>
      <t xml:space="preserve">
</t>
    </r>
    <r>
      <rPr>
        <sz val="16"/>
        <rFont val="宋体"/>
        <charset val="134"/>
      </rPr>
      <t>曾任：烽火集团 战略与市场部赋能经理</t>
    </r>
  </si>
  <si>
    <t>重要时刻——卓越的客户服务技巧</t>
  </si>
  <si>
    <t>信任为先——高效客户拜访与沟通</t>
  </si>
  <si>
    <t>无需让步——双赢商务谈判技巧</t>
  </si>
  <si>
    <t>破局解困——高层客户公关技巧</t>
  </si>
  <si>
    <t>赢在行动——客户关系规划与管理</t>
  </si>
  <si>
    <t>步步为赢——销售项目运作与管理</t>
  </si>
  <si>
    <r>
      <rPr>
        <b/>
        <sz val="16"/>
        <rFont val="宋体"/>
        <charset val="134"/>
        <scheme val="minor"/>
      </rPr>
      <t>著名营销战略管理专家</t>
    </r>
    <r>
      <rPr>
        <sz val="16"/>
        <rFont val="宋体"/>
        <charset val="134"/>
        <scheme val="minor"/>
      </rPr>
      <t xml:space="preserve">
大客户营销实战专家
北京市朝阳区十二届政协委员
北京市朝阳区红十字会常务理事
中国互联网协会会员
某知名企管理有限公司合伙人
原北京创富保险代理有限公司董事长
中海油、绿亨科技、天津泰伦特、中国人寿（合肥）、广州汇泰龙常年战略顾问；
北大、清华、中大、浙大、深大、上海交大、哈工大等多所知名大学总裁班的客座教授以及特聘讲师；</t>
    </r>
  </si>
  <si>
    <t>大客户经营战略</t>
  </si>
  <si>
    <t>战略营销与干部梯队打造</t>
  </si>
  <si>
    <t>战略营销与策略组合创新实践</t>
  </si>
  <si>
    <t>政商大客户关系公关与深度营销</t>
  </si>
  <si>
    <t>打造高绩效营销团队与赋能小白18策</t>
  </si>
  <si>
    <t>总裁乾坤领导力</t>
  </si>
  <si>
    <r>
      <rPr>
        <b/>
        <sz val="16"/>
        <rFont val="宋体"/>
        <charset val="134"/>
        <scheme val="minor"/>
      </rPr>
      <t>高级客户服务管理专家</t>
    </r>
    <r>
      <rPr>
        <sz val="16"/>
        <rFont val="宋体"/>
        <charset val="134"/>
      </rPr>
      <t xml:space="preserve">
服务营销实战专家
重庆大学工商管理硕士（MBA）
国际注册企业内训师（CEIT）
AACTP国际认证行动学习促动师
ISE国际注册高级服务效能管理师
重庆文理学院特聘教授
国家高级客户服务管理师
2011年获得2011（第七届）中国MBA成就奖
2019年中国电商讲师大赛全国10强讲师
曾任：重庆电信丨大客户经理
曾任：西门子计算机中国公司丨大客户服务经理
曾任：年重庆职业技能鉴定中心客户服务板块专家库老师
现任：创业黑马营创新导师、上海财经大学商学院特聘讲师、江南大学管理学院特聘讲师</t>
    </r>
  </si>
  <si>
    <t>春风化雨、化诉为金——售后服务满意度提升与投诉处理</t>
  </si>
  <si>
    <t>极致服务创造口碑客户——高净值客户服务营销创新与突破</t>
  </si>
  <si>
    <t>内外部客户满意提升及跨部门合作沟通训练</t>
  </si>
  <si>
    <t>人人都是客户经理——客户服务体系建设及关键时刻沟通训练</t>
  </si>
  <si>
    <t>体验式沟通助力询单成交——金牌客服售前售后全能训练</t>
  </si>
  <si>
    <t>微服务、心体验——关键角色服务能力提升工作坊</t>
  </si>
  <si>
    <r>
      <rPr>
        <b/>
        <sz val="16"/>
        <rFont val="宋体"/>
        <charset val="134"/>
        <scheme val="minor"/>
      </rPr>
      <t>新商业营销管理创新实战专家</t>
    </r>
    <r>
      <rPr>
        <sz val="16"/>
        <color indexed="8"/>
        <rFont val="宋体"/>
        <charset val="134"/>
      </rPr>
      <t xml:space="preserve">
香港科技大学 MBA
2003年 O2O创业先锋
米其林高级营销顾问资质（Michelin）
曾任：广东红帽子汽车丨总经理
曾任：广东科龙电器丨区域销售经理
曾任：三星（中国）丨华南区销售总监
曾任：米其林（中国）丨驰加全国营销通路经理
</t>
    </r>
  </si>
  <si>
    <t>思维的子弹-全新商业认知与战略思维拓展</t>
  </si>
  <si>
    <t>致胜新时代营销-创新营销管理与高价值感思维</t>
  </si>
  <si>
    <t>关键对话-超高效销售沟通与谈判致胜技巧</t>
  </si>
  <si>
    <t>销售读心术-客户心理洞察与购买决策引导技巧</t>
  </si>
  <si>
    <t>内外兼修 以“貌”取人——精英销售形象管理与影响力提升</t>
  </si>
  <si>
    <t>知人识人 以“貌”取人-精英销售形象管理与高效识人应对能力提升</t>
  </si>
  <si>
    <r>
      <rPr>
        <b/>
        <sz val="16"/>
        <rFont val="宋体"/>
        <charset val="134"/>
        <scheme val="minor"/>
      </rPr>
      <t xml:space="preserve">谈判大侠
</t>
    </r>
    <r>
      <rPr>
        <sz val="16"/>
        <rFont val="宋体"/>
        <charset val="134"/>
        <scheme val="minor"/>
      </rPr>
      <t>美国培训协会认证讲师
国际青商会辩论冠军教练
大陆一级培训师认证讲师
人力银行讲师中心特聘讲师
曾任：琳琅实业有限公司总经理
曾任：卓越华人训练团队训练总监
曾任：圣蔓莎流行饰品公司训练总监
台湾谈判专家刘必荣教授和风谈判学院讲师</t>
    </r>
  </si>
  <si>
    <t>双赢思维下的沟通技巧</t>
  </si>
  <si>
    <t>卓越谈判沟通策略与技巧</t>
  </si>
  <si>
    <t>商务对决中的博弈与谋略</t>
  </si>
  <si>
    <t>创造机会共赢合作——创赢谈判（1天）</t>
  </si>
  <si>
    <t>创造机会共赢合作——创赢谈判（2天）</t>
  </si>
  <si>
    <r>
      <rPr>
        <b/>
        <sz val="16"/>
        <rFont val="宋体"/>
        <charset val="134"/>
        <scheme val="minor"/>
      </rPr>
      <t>连锁运营管理专家</t>
    </r>
    <r>
      <rPr>
        <sz val="16"/>
        <color indexed="8"/>
        <rFont val="宋体"/>
        <charset val="134"/>
      </rPr>
      <t xml:space="preserve">
深圳市连锁经营协会特约讲师
清华大学经济管理学院工商管理硕士（MBA）
《经营型店长速成季》项目开发专家
MTP日产训认证讲师
清华大学/复旦大学/中山大学/上海交大MBA班等特聘师资
曾任：深圳市翼酷电子商务有限公司  总经理
曾任：百佳超市金牌店长、华润万家营运经理
曾任：民润超市  营运总监
曾任：中国海王星辰  营运总监</t>
    </r>
  </si>
  <si>
    <t>经营型店长速成季方案</t>
  </si>
  <si>
    <t>金牌店长培训</t>
  </si>
  <si>
    <t>连锁运营管理-连锁模式的成功密码</t>
  </si>
  <si>
    <t>MTP管理才能发展培训</t>
  </si>
  <si>
    <t>零售进化-移动互联时代下实体店的营销创新</t>
  </si>
  <si>
    <t>基于消费者洞察的门店销售技巧</t>
  </si>
  <si>
    <r>
      <rPr>
        <b/>
        <sz val="16"/>
        <rFont val="宋体"/>
        <charset val="134"/>
        <scheme val="minor"/>
      </rPr>
      <t>招投标及法律事务专家</t>
    </r>
    <r>
      <rPr>
        <sz val="16"/>
        <rFont val="宋体"/>
        <charset val="134"/>
        <scheme val="minor"/>
      </rPr>
      <t xml:space="preserve">
（招投标、行政管理、法律风控、舆情应对）
13年招投标管理、5年省级政府厅局发言人
高级经济师
国家发改委综合评标专家库专家、公职律师
云南省政府保密委员会、档案管理委员会委员
南开大学经济学学士/云南大学经济学硕士
现任：云南省发展改革委 | 评估督导处一级调研员
曾任：云南省招标采购局 | 招投标监督处处长、新闻发言人
曾任：中国长城资产管理公司昆明办事处 | 办公室副主任</t>
    </r>
  </si>
  <si>
    <t>采购管理之议价策略——采购控价谈判</t>
  </si>
  <si>
    <t>法律快车——最新政府采购法律法规解读及操作实务</t>
  </si>
  <si>
    <t>防范经营风险、提升企业韧性——企业法律风险防控实务</t>
  </si>
  <si>
    <t>规范择优、高效采购-招标采购管理实务</t>
  </si>
  <si>
    <t>三步穿杨做风控——招投标法律风险防控实务</t>
  </si>
  <si>
    <t>五大步骤选乙方——评标专家如何认真履职优质评标</t>
  </si>
  <si>
    <r>
      <rPr>
        <b/>
        <sz val="16"/>
        <rFont val="宋体"/>
        <charset val="134"/>
        <scheme val="minor"/>
      </rPr>
      <t>连锁终端运营专家</t>
    </r>
    <r>
      <rPr>
        <sz val="16"/>
        <rFont val="宋体"/>
        <charset val="134"/>
      </rPr>
      <t xml:space="preserve">
中国“蓝丝带爱心行动”发起人之一
日产训（中国）MTP-TTT认证讲师
美国NLP《说服工程学》认证讲师
北京大学、上海交大、浙江大学、武汉大学、湖南大学零售总裁班特聘讲师
周大福、重庆新世纪百货、Calvin Klein(CK)、红星美凯龙、合生元、佳贝艾特、太平鸟、慕思商学院、施华洛世奇、报喜鸟、雅戈尔、李宁、魅族手机等多家知名品牌公司常年特聘讲师
曾任：深圳欧蔓服饰 | 总经理
曾任：利郎华 | 南区营销总监
曾任：Exull依思Q鞋业 | 华北区总教练
现任：S&amp;G形象美学生活馆（连锁）| 创始人</t>
    </r>
  </si>
  <si>
    <t>店铺操盘手——赋能型店长五项修炼</t>
  </si>
  <si>
    <t>铸将行动——后疫情时代终端团队建设与管理</t>
  </si>
  <si>
    <t>舞动奇绩——销售心理与销冠经验萃取</t>
  </si>
  <si>
    <t>冠军卖手复制——销冠经验萃取与大单连单技巧</t>
  </si>
  <si>
    <t>鱼塘管理——终端VIP维护与转介绍</t>
  </si>
  <si>
    <t>砺剑行动——终端管理者胜任力提升</t>
  </si>
  <si>
    <r>
      <rPr>
        <b/>
        <sz val="16"/>
        <rFont val="宋体"/>
        <charset val="134"/>
        <scheme val="minor"/>
      </rPr>
      <t xml:space="preserve">狼性营销实战训练专家
</t>
    </r>
    <r>
      <rPr>
        <sz val="16"/>
        <rFont val="宋体"/>
        <charset val="134"/>
        <scheme val="minor"/>
      </rPr>
      <t>中山大学管理学院MBA
4D领导力认证讲师
国际职业训练协会认证培训师
四川大学等多所高校总裁班特聘讲师
曾任：泰康人寿广州分公司丨营销总监
曾任：广州华润电器丨销售部负责人
曾任：美加集团丨西南大区区域总监、总部培训总监
【一个既做营销顾问师又实际操作企业的实干者】：
近20年名企营销实战及营销团队管理经验，培训企业1500余家、学员超过15万人，满意度高达95%以上。</t>
    </r>
  </si>
  <si>
    <t>顶尖销售高手的七大营销思维</t>
  </si>
  <si>
    <t>狼性营销之双赢谈判实战兵法</t>
  </si>
  <si>
    <t>狼性营销之销售流程管控六步战法（技巧篇）</t>
  </si>
  <si>
    <t>营销精英的八大狼性生存法则（心态篇）</t>
  </si>
  <si>
    <t>业绩倍增的四大关键按钮</t>
  </si>
  <si>
    <t>移动互联网时代to B销售的七大通关秘籍</t>
  </si>
  <si>
    <r>
      <rPr>
        <b/>
        <sz val="16"/>
        <rFont val="宋体"/>
        <charset val="134"/>
        <scheme val="minor"/>
      </rPr>
      <t>连锁终端赢利教练</t>
    </r>
    <r>
      <rPr>
        <sz val="16"/>
        <rFont val="宋体"/>
        <charset val="134"/>
      </rPr>
      <t xml:space="preserve">
著名连锁经营、终端培训管理专家和咨询顾问
终端标准化体系构建咨询项目权威专家
美国(AITA)认证PTT国际高级职业培训师
美国(IAPC)认证RCC企业教练
美国(IAPC)认证MCC管理教练
专卖店SOP体系著名咨询师
中企联、中美协国家店长资格认证培训导师
现任：台湾爱人生技美容有限公司丨运营总经理
广州形每优服饰有限公司/广州汇天品牌策划/广州雷德信息科技有限公司/广州家加食品有限公司等企业合伙人
书籍出版：《专卖店销售秘诀》《成功电话营销秘诀》等书。</t>
    </r>
  </si>
  <si>
    <t>销售效能-导购销售技能基础班</t>
  </si>
  <si>
    <t>管理效能-冠军店长管理效能提升</t>
  </si>
  <si>
    <t>运管效能-高绩效门店运营管理</t>
  </si>
  <si>
    <t>连锁行业管理者管理能力与领导力</t>
  </si>
  <si>
    <t>会员效能-VIP服务与粉丝经营</t>
  </si>
  <si>
    <t>目标效能-高绩效门店目标管理与计划</t>
  </si>
  <si>
    <r>
      <rPr>
        <b/>
        <sz val="16"/>
        <rFont val="宋体"/>
        <charset val="134"/>
        <scheme val="minor"/>
      </rPr>
      <t>咨询式营销管理提效专家</t>
    </r>
    <r>
      <rPr>
        <sz val="16"/>
        <rFont val="宋体"/>
        <charset val="134"/>
      </rPr>
      <t xml:space="preserve">
20年渠道（经销商）管理实践经验
澳大利亚南澳大学MBA
国际注册高级职业培训师（CISPT）
厦门大学经济学院特邀讲师
现任：开心易货商学院|架构设计师
曾任：魅缔集团|社交电商运营导师
曾任：金光集团|APP亚洲浆纸区域经理
曾任：北京欧德建材（欧典地板）|营销副总
曾任：百威（武汉）（世界500强）|国际啤酒城市经理
曾任：红牛（世界品牌500强）|商学院营销力项目中心主任、内训师教练</t>
    </r>
  </si>
  <si>
    <t>大客户开发策略与技巧</t>
  </si>
  <si>
    <t>扭转乾坤的心理学谈判策略与技巧</t>
  </si>
  <si>
    <t>区域市场规划与经销商激励机制</t>
  </si>
  <si>
    <t>渠道开发与盈利性经销商管理</t>
  </si>
  <si>
    <t>三招九式赢订单——导购技能提升实训</t>
  </si>
  <si>
    <t>新零售环境下经销商应对之道</t>
  </si>
  <si>
    <r>
      <rPr>
        <b/>
        <sz val="16"/>
        <rFont val="宋体"/>
        <charset val="134"/>
        <scheme val="minor"/>
      </rPr>
      <t>零售终端店铺业绩提升实战专家</t>
    </r>
    <r>
      <rPr>
        <sz val="16"/>
        <rFont val="宋体"/>
        <charset val="134"/>
      </rPr>
      <t xml:space="preserve">
线上直播带教专家/社群运营专家
美国CMB公司认证标准色彩搭配师
日本COLOR TOP机构认证形象咨询顾问
服装零售终端营运管理顾问
家纺零售终端管理顾问、陈列顾问
多家品牌终端管理顾问及渠道顾问
日产训（中国）MTP-TTT（6单元版）认证讲师
曾任：歌力思（女装品牌）销售中心培训部经理
曾任：曼妮芬（内衣品牌）营销管理培训经理
曾任：富安娜（家居品牌）历任销售综合部、陈列部、督导部高级经理及培训部总监</t>
    </r>
  </si>
  <si>
    <t>成长之路—冠军店长营业管理新台阶</t>
  </si>
  <si>
    <t>快速变现-玩赚直播带货训练营</t>
  </si>
  <si>
    <t>业绩为王—王牌导购销售技巧</t>
  </si>
  <si>
    <t>VIP掘金—店铺顾客回流系统与深度营销</t>
  </si>
  <si>
    <t>单品爆品打造流程与营销</t>
  </si>
  <si>
    <t>门店运营管理效能提升</t>
  </si>
  <si>
    <r>
      <rPr>
        <b/>
        <sz val="16"/>
        <rFont val="宋体"/>
        <charset val="134"/>
        <scheme val="minor"/>
      </rPr>
      <t>实战销售践行者</t>
    </r>
    <r>
      <rPr>
        <sz val="16"/>
        <rFont val="宋体"/>
        <charset val="134"/>
      </rPr>
      <t xml:space="preserve">
11年实体企业从业经验/8年培训咨询经验
经济学双学位学士
AACTP国际注册行动学习促动师
清华大学/中南大学/广西大学特聘讲师
中国移动/中国电信/美的集团常年特聘讲师
《超级销售-销售就该不留痕迹》版权课创作者
曾任：全国百强汽车经销商丨销售总监、大客户销售总监
曾任：世界500强家电连锁企业丨销售总监
现任：厦门衡拓电子信息有限公司企业顾问
</t>
    </r>
  </si>
  <si>
    <t>重塑成交-大客户超级实战销售强兵营</t>
  </si>
  <si>
    <t>重塑成交-客户拜访与超级销售强兵营</t>
  </si>
  <si>
    <t>重塑角色-技术工程师服务与销售协同</t>
  </si>
  <si>
    <t>重塑成交-渠道合作商开发与销售技能</t>
  </si>
  <si>
    <t>重塑共赢-渠道合作商管理与帮扶技能</t>
  </si>
  <si>
    <t>重塑团队-销售团队凝聚力与目标管理</t>
  </si>
  <si>
    <r>
      <rPr>
        <b/>
        <sz val="16"/>
        <rFont val="宋体"/>
        <charset val="134"/>
        <scheme val="minor"/>
      </rPr>
      <t>工业品大客户营销专家</t>
    </r>
    <r>
      <rPr>
        <sz val="16"/>
        <rFont val="宋体"/>
        <charset val="134"/>
      </rPr>
      <t xml:space="preserve">
24年大客户营销经验
曾任：中国农资集团湛江公司总经理
曾任：深圳卡天尼珠宝公司总经理
现任：福生生珠宝公司常年营销顾问
现任：上市公司国联水产常年营销顾问</t>
    </r>
  </si>
  <si>
    <t>顶尖销售魔鬼训练营</t>
  </si>
  <si>
    <t>工业品销售真功夫</t>
  </si>
  <si>
    <t>关系营销—中国式客情关系的建立与维护</t>
  </si>
  <si>
    <t>项目型销售策略与技巧</t>
  </si>
  <si>
    <t>优势销售谈判与回款技巧</t>
  </si>
  <si>
    <t>政企大客户销售</t>
  </si>
  <si>
    <r>
      <rPr>
        <b/>
        <sz val="16"/>
        <rFont val="宋体"/>
        <charset val="134"/>
        <scheme val="minor"/>
      </rPr>
      <t xml:space="preserve">大客户销售专家 </t>
    </r>
    <r>
      <rPr>
        <sz val="16"/>
        <rFont val="宋体"/>
        <charset val="134"/>
        <scheme val="minor"/>
      </rPr>
      <t xml:space="preserve">
</t>
    </r>
    <r>
      <rPr>
        <sz val="16"/>
        <rFont val="宋体"/>
        <charset val="134"/>
      </rPr>
      <t xml:space="preserve">18年市场营销团队与管理实战背景
曾任：联合利华 客户经理
曾任：德兰通讯科技有限公司 大客户销售经理
曾任：德国拜克环保科仪器 销售团队经理
曾任：某世界500强建材企业  市场大区销售总监
</t>
    </r>
  </si>
  <si>
    <t>PSS专业销售技巧</t>
  </si>
  <si>
    <t>顾问式销售</t>
  </si>
  <si>
    <t>销售谈判博弈</t>
  </si>
  <si>
    <t>大客户销售策略与技巧</t>
  </si>
  <si>
    <t>大项目销售中的制胜策略</t>
  </si>
  <si>
    <t>销售团队问题解决方案</t>
  </si>
  <si>
    <r>
      <rPr>
        <b/>
        <sz val="16"/>
        <rFont val="宋体"/>
        <charset val="134"/>
        <scheme val="minor"/>
      </rPr>
      <t>营销管理实战专家</t>
    </r>
    <r>
      <rPr>
        <sz val="16"/>
        <rFont val="宋体"/>
        <charset val="134"/>
      </rPr>
      <t xml:space="preserve">
16年营销实战及管理经验
10年商业培训师经验
北京师范大学工商管理硕士
世界500强企业营销培训首席讲师
国际建材家居行业营销培训专业导师
国内著名实战派营销管理专家、企业教练
中科院心理所认证心理咨询师
日产训（中国）MTP-TTT（6单元版）认证讲师|左圆右方创新思维版权认证讲师
历任外企、世界500强高管兼具销售、市场双重背景
曾任：（500强）霍尼韦尔朗能电器（广东）有限公司 | 华北大区总监
曾任：（外企）TCL-罗格朗国际电工（惠州）有限公司 | 市场部经理、江西办事处总经理
曾任：昆明嘉和泵业有限公司 | 华中大区总监</t>
    </r>
  </si>
  <si>
    <t>超级销售高效商务谈判技能提升</t>
  </si>
  <si>
    <t>超级销售冠军销售技巧提升</t>
  </si>
  <si>
    <t>超级销售营销渠道开发与管理</t>
  </si>
  <si>
    <t>大客户五环营销开发管理技能提升</t>
  </si>
  <si>
    <t>工业品销售技能提升特训</t>
  </si>
  <si>
    <t>市场调研内容与方法</t>
  </si>
  <si>
    <r>
      <rPr>
        <b/>
        <sz val="16"/>
        <rFont val="宋体"/>
        <charset val="134"/>
        <scheme val="minor"/>
      </rPr>
      <t>新零售运营管理专家</t>
    </r>
    <r>
      <rPr>
        <sz val="16"/>
        <rFont val="宋体"/>
        <charset val="134"/>
      </rPr>
      <t xml:space="preserve">
18年零售终端销售管理+培训实战经验
2019-2022年连续四年获得中国百强讲师
中国培训年行业标杆人物
上海交通大学EMBA特聘培训师
西安交通大学EMBA特聘培训师
国家二级企业培训师
国家二级人力资源管理师
国家绩效改进师
《体验创值》认证培训师、《结构性思维》认证培训师
曾任：杰克琼斯、地素等多品牌运营经理、卡宾品牌培训经理</t>
    </r>
  </si>
  <si>
    <t>卓越店长精细化门店管理</t>
  </si>
  <si>
    <t>新零售时代的会员体系搭建与精准营销</t>
  </si>
  <si>
    <t>数据系列——门店问题诊断与落地</t>
  </si>
  <si>
    <t>数据系列——门店经营盈利思路</t>
  </si>
  <si>
    <t>引爆卖场——店长淡旺场实战管控</t>
  </si>
  <si>
    <t>店长核心能力提升训练营</t>
  </si>
  <si>
    <r>
      <rPr>
        <b/>
        <sz val="16"/>
        <rFont val="宋体"/>
        <charset val="134"/>
        <scheme val="minor"/>
      </rPr>
      <t>价值营销行为训练实战专家</t>
    </r>
    <r>
      <rPr>
        <sz val="16"/>
        <rFont val="宋体"/>
        <charset val="134"/>
      </rPr>
      <t xml:space="preserve">
西安交大MBA
16年专业营销咨询及培训经验
21年销售及销售管理实战经验
WFA绩效倍增商学院高级促动师
中国人民大学/同济大学EMBA班《销售行为学》特邀讲师
曾任：中美史克公司丨大区销售经理/全国培训经理
曾任：天津达仁堂公司丨市场总监/营销副总
曾任：正大制药集团丨投资管理部副总</t>
    </r>
  </si>
  <si>
    <t>高绩效团队打造的五项修炼</t>
  </si>
  <si>
    <t>价值营销——大客户业绩提升技能训练</t>
  </si>
  <si>
    <t>价值营销行为管理</t>
  </si>
  <si>
    <t>价值营销——价值交换双赢谈判行为训练</t>
  </si>
  <si>
    <t>销售精英价值营销3+3——业绩倍增销售行为训练的工具与实施</t>
  </si>
  <si>
    <t>销售团队绩效改进的促动与管理</t>
  </si>
  <si>
    <r>
      <rPr>
        <b/>
        <sz val="16"/>
        <rFont val="宋体"/>
        <charset val="134"/>
        <scheme val="minor"/>
      </rPr>
      <t>实战销售管理专家</t>
    </r>
    <r>
      <rPr>
        <sz val="16"/>
        <rFont val="宋体"/>
        <charset val="134"/>
      </rPr>
      <t xml:space="preserve">
中、英、日三语授课
日本大阪大学国际公共政策硕士
松下集团日本关西总部董事会特邀讲师
LIFO心理测评国际培训师/哈里逊心理测评国际培训师
行动教练认证
曾任：美国通用电气（世界500强）丨中国区培训经理
曾任：法国索迪斯（世界500强）丨中国区日本企业业务拓展总监</t>
    </r>
  </si>
  <si>
    <t>步步为营步步赢——六大步搞定商务谈判</t>
  </si>
  <si>
    <t>快速成交——针对年轻销售的专业销售技巧</t>
  </si>
  <si>
    <t>王者之师——高绩效销售团队的建设与管理</t>
  </si>
  <si>
    <t>销冠复制密训营——销售流程与销售工具开发工作坊</t>
  </si>
  <si>
    <t>有“礼”行销天下——基于客户交往的实战销售礼仪</t>
  </si>
  <si>
    <t>智夺订单——与买方共赢的大客户销售策略与技巧</t>
  </si>
  <si>
    <r>
      <rPr>
        <b/>
        <sz val="16"/>
        <rFont val="宋体"/>
        <charset val="134"/>
        <scheme val="minor"/>
      </rPr>
      <t xml:space="preserve">企业战略及营销实战专家
</t>
    </r>
    <r>
      <rPr>
        <sz val="16"/>
        <rFont val="宋体"/>
        <charset val="134"/>
        <scheme val="minor"/>
      </rPr>
      <t>4年大学教师，讲授市场营销学
28年企业营销实战与管理经验
3年企业咨询，针对企业营销全方位
国家注册企业培训师
多家大型上市公司营销顾问
《营销军团的“力法干应”》版权课创作者
曾任：TCL集团|产品主管、传播推广主管、分公司总经理
曾任：KELON科龙集团|品牌传播科长、分公司总经理
曾任：乐华陶瓷集团（箭牌、法恩莎、安华）|营销总监、总裁助理
曾任：本铃车业科技|营销总经理
曾任：思进家具集团|营销总经理</t>
    </r>
  </si>
  <si>
    <t>倍增密码——企业营销战略规划与执行</t>
  </si>
  <si>
    <t>铁血军魂——打造绝对成交的狼性营销军团</t>
  </si>
  <si>
    <t>能征善战——打造绝对成交的狼性营销经理</t>
  </si>
  <si>
    <t>凯歌高奏——打造企业“爆品”的营销策略与战术</t>
  </si>
  <si>
    <t>渠道为王——大客户营销突破与顾问营销</t>
  </si>
  <si>
    <t>伙伴天下——客户管理关系稳固与高效拜访</t>
  </si>
  <si>
    <r>
      <rPr>
        <b/>
        <sz val="16"/>
        <rFont val="宋体"/>
        <charset val="134"/>
        <scheme val="minor"/>
      </rPr>
      <t xml:space="preserve">企业营销战略与创新导师
</t>
    </r>
    <r>
      <rPr>
        <sz val="16"/>
        <rFont val="宋体"/>
        <charset val="134"/>
        <scheme val="minor"/>
      </rPr>
      <t>30+年企业营销管理实战经验
高级工程师
全国新能源商用车联席会总顾问
浙江大学、同济大学MBA特聘讲师（曾培养多位学员任职宝马、奇瑞等）
国家信息中心【国家级课题】项目子课题负责人
上海市政府、江苏靖江政府【调研课题项目】负责人
奔驰（中国）【职业教育规划】项目负责人（德方高度认可）
曾任：中投国海|董事长
曾任：吉利国际公司（世界500强）|常务副总
曾任：奇瑞汽车|销售公司常务副总、国际公司常务副总
曾任：悍马（中国）|总经理
曾任：上汽大众|服务营销部、市场营销部部门经理</t>
    </r>
  </si>
  <si>
    <t>新思维全流程营销（价值链U模型）</t>
  </si>
  <si>
    <t>“新能源+新零售+新营销”下的企业经营之道</t>
  </si>
  <si>
    <t>汽车走出去战略升级——海外渠道和业务管理</t>
  </si>
  <si>
    <t>“胖东来商界顶流”的十大致胜法宝</t>
  </si>
  <si>
    <t>竞争致胜杀手锏——客户关系管理</t>
  </si>
  <si>
    <t>汽车直营体系商业逻辑和管理架构</t>
  </si>
  <si>
    <r>
      <rPr>
        <b/>
        <sz val="16"/>
        <rFont val="宋体"/>
        <charset val="134"/>
        <scheme val="minor"/>
      </rPr>
      <t xml:space="preserve">企业营销管理实战专家
</t>
    </r>
    <r>
      <rPr>
        <sz val="16"/>
        <rFont val="宋体"/>
        <charset val="134"/>
        <scheme val="minor"/>
      </rPr>
      <t>20年营销管理实战经验
教授（正级）、硕士生导师
南京大学博士后、山东大学博士后
中国矿业大学博士
现任：常州大学|营销系主任
曾任：江苏嘉利精细化工有限公司|总经理
曾任：徐州丰县吉祥鸟工艺品铸钢有限公司 |总经理
曾任：江苏大地集团 | 东北大区经理</t>
    </r>
  </si>
  <si>
    <t>市场洞察、战略分析与产品营销策划</t>
  </si>
  <si>
    <t>工业品销售技能提升</t>
  </si>
  <si>
    <t>互联网时代品牌定位与传播</t>
  </si>
  <si>
    <t>销售团队打造和成交提升</t>
  </si>
  <si>
    <t>商业模式与新营销</t>
  </si>
  <si>
    <t>战略管理及营销推广转型（高客单价消费品）</t>
  </si>
  <si>
    <r>
      <rPr>
        <b/>
        <sz val="16"/>
        <rFont val="宋体"/>
        <charset val="134"/>
      </rPr>
      <t>企业出海经营实战专家</t>
    </r>
    <r>
      <rPr>
        <sz val="16"/>
        <rFont val="宋体"/>
        <charset val="134"/>
      </rPr>
      <t xml:space="preserve">
12年海外跨国企业与海外政府职场、项目与创业经验
曾任：香港维世全球资产管理公司丨企业战略总监
曾任：Flatfee Corp (硅谷AI法律科技初创公司）丨全球跨境合规产品开发与商务拓展负责人、副总裁
曾任：中电光谷（香港上市公司00798.HK)丨硅谷分公司董事总经理，北美首席代表
曾任：加拿大安大略省省政府丨公务员，高级政策顾问,P6副处级
曾任：多伦多大学商学院智库丨经济政策分析师</t>
    </r>
  </si>
  <si>
    <t>多元文化环境下的领导力</t>
  </si>
  <si>
    <t>出海企业的领导力（教练式共创方案工作坊 ）</t>
  </si>
  <si>
    <t>跨文化沟通——海外首席代表如何管理和解决文化冲突</t>
  </si>
  <si>
    <t>跨文化沟通——理解当地文化、习俗、与商业环境（可根据国家定制）</t>
  </si>
  <si>
    <t>出海项目落地路线图（可根据国家定制）</t>
  </si>
  <si>
    <t>跨境企业远程运营与合规管理</t>
  </si>
  <si>
    <r>
      <rPr>
        <b/>
        <sz val="16"/>
        <rFont val="宋体"/>
        <charset val="134"/>
        <scheme val="minor"/>
      </rPr>
      <t>营销实战专家</t>
    </r>
    <r>
      <rPr>
        <sz val="16"/>
        <rFont val="宋体"/>
        <charset val="134"/>
      </rPr>
      <t xml:space="preserve">
15年的营销管理经验
美咖 创始人CEO
中国美业标准联合会发起人
老板电器特聘讲师
曾任：总裁网 团队训练首席教练、营销总裁
曾任：中国企业商学院院长联合会副秘书长
多家企业团队训练顾问及上市集团企业大学实施顾问
曾策划执行并多次担任大型论坛分享嘉宾：《第11届国际人才交流大会——第2届中国企业商学院院长年度论坛暨颁奖盛典》、《中国企业商学院院长首脑会》、《总裁高峰论坛》等。
</t>
    </r>
  </si>
  <si>
    <t>销售实战技能提升模拟训练（实战训练篇）</t>
  </si>
  <si>
    <t>狼性营销精英实战技能训练（心态篇）</t>
  </si>
  <si>
    <t>管理干部职业化训练</t>
  </si>
  <si>
    <t>数字化门店与业绩提升</t>
  </si>
  <si>
    <t>销售实战技能提升训练（销售技巧）</t>
  </si>
  <si>
    <t>顾问式销售实战技能提升训练</t>
  </si>
  <si>
    <r>
      <rPr>
        <b/>
        <sz val="16"/>
        <rFont val="宋体"/>
        <charset val="134"/>
        <scheme val="minor"/>
      </rPr>
      <t xml:space="preserve">营销心理学践行讲师
</t>
    </r>
    <r>
      <rPr>
        <sz val="16"/>
        <rFont val="宋体"/>
        <charset val="134"/>
        <scheme val="minor"/>
      </rPr>
      <t xml:space="preserve">10年咨询培训经验
12年销售行业经验
心理咨询国家高级讲师
市场营销国家高级讲师
资深销售渠道管理培训老师
销售技能实战提升指导老师
现任：广丰/奇瑞/合创4S店丨投资人
曾任：某上市公司丨华南区培训负责人
</t>
    </r>
  </si>
  <si>
    <t>精准营销系列——触点策略优化定制</t>
  </si>
  <si>
    <t>精准营销系列——企业全员营销立体训练</t>
  </si>
  <si>
    <t>精准营销系列——商务谈判实战应用技巧</t>
  </si>
  <si>
    <t>精准营销系列——神奇的消费行为心理学</t>
  </si>
  <si>
    <t>精准营销系列——事半功倍团队管理</t>
  </si>
  <si>
    <t>精准营销系列——喜悦双赢销售谈判策略</t>
  </si>
  <si>
    <r>
      <rPr>
        <b/>
        <sz val="16"/>
        <rFont val="宋体"/>
        <charset val="134"/>
        <scheme val="minor"/>
      </rPr>
      <t>数字化品牌营销增长顾问</t>
    </r>
    <r>
      <rPr>
        <sz val="16"/>
        <rFont val="宋体"/>
        <charset val="134"/>
        <scheme val="minor"/>
      </rPr>
      <t xml:space="preserve">
资深国际4A广告策划人，20年广告公司从业经验
西安交通大学 工商管理硕士
中国管理科学研究院 客座教授
清华、中大、同济等14所国内外知名高校EMBA/EDP讲师
华南理工大学工商管理学院 校外导师
中山大学绿色金融区块链EDP班 特聘讲师
广东工业大学 创业导师、就业指导专家
广州茶文化促进会 理事
广东省农业专业合作社联合会 副会长|品牌与教育专业委员会主任
CIDEA思创院品牌策划  创始人
曾任：GAAC国风广告集团 品牌策划经理
曾任：灵思营销数字营销中心 总监
曾任：日本电通安吉斯集团 事业部总经理
曾任：南方劳动网CEO；DATA_SUN钜盛集团 ERP顾问BOS比奥斯投资 副总</t>
    </r>
  </si>
  <si>
    <t>MTP-核心（中层）干部管理实务</t>
  </si>
  <si>
    <t>赋能领导力—数字时代下领导力洞见</t>
  </si>
  <si>
    <t>工作问题解决的逻辑与策略</t>
  </si>
  <si>
    <t>管理者基础认知与管理能力培养实训</t>
  </si>
  <si>
    <t>善用时间管理提升工作效能及有效会议技巧</t>
  </si>
  <si>
    <t>提升跨部门沟通与异议协调运用</t>
  </si>
  <si>
    <r>
      <rPr>
        <b/>
        <sz val="16"/>
        <rFont val="宋体"/>
        <charset val="134"/>
        <scheme val="minor"/>
      </rPr>
      <t>实战销售技能提升专家</t>
    </r>
    <r>
      <rPr>
        <sz val="16"/>
        <rFont val="宋体"/>
        <charset val="134"/>
      </rPr>
      <t xml:space="preserve">
20年企业销售管理实战经验
国际注册心理咨询师
可复制领导力授权讲师
华为销售认证老师
创新思维与问题解决认证老师
DISC沟通及技术讲师及顾问
曾任：安利（中国）有限公司|区域品牌培训经理
曾任：雅芳（中国）有限公司|销售培训经理
曾任：欧莱雅公司（世界500强）|销售部经理</t>
    </r>
  </si>
  <si>
    <t>打造高绩效团队</t>
  </si>
  <si>
    <t>大客户销售礼仪及客户关系维护</t>
  </si>
  <si>
    <t>攻心为上：不同消费者风格心理解析及沟通</t>
  </si>
  <si>
    <t>攻心为上：门店顾问式销售成交技巧</t>
  </si>
  <si>
    <t>顾问式绝对成交5步骤实战</t>
  </si>
  <si>
    <t>识人攻心——客户拜访及深度销售战</t>
  </si>
  <si>
    <r>
      <rPr>
        <b/>
        <sz val="16"/>
        <rFont val="宋体"/>
        <charset val="134"/>
        <scheme val="minor"/>
      </rPr>
      <t>实战销售管理专家</t>
    </r>
    <r>
      <rPr>
        <sz val="16"/>
        <rFont val="宋体"/>
        <charset val="134"/>
      </rPr>
      <t xml:space="preserve">
15年企业销售实战经验
国家注册企业培训师
辽宁培训联合会特聘销售专家
东北大学企业培训特聘销售讲师
信任五环（大客户超级沟通）认证导师
美国4D领导力与团队系统认证导师
英国新闻集团GMP通用管理认证导师
《销售成交8连环》、《商场博弈谈判术》版权课创作者
曾任：大连许氏地产顾问有限公司|营销总监
曾任：CIMC中集集团（中国500强）|DCMC培训经理
曾任：卓源地产有限公司|营销总监
现任：大连前锋科技发展有限公司|战略营销顾问</t>
    </r>
  </si>
  <si>
    <t>攻关有道——大客户营销</t>
  </si>
  <si>
    <t>先诊后断——顾问式销售</t>
  </si>
  <si>
    <t>信任五环——超级沟通技巧</t>
  </si>
  <si>
    <t>主随客变——客户关系管理</t>
  </si>
  <si>
    <t>进退有度——商务谈判实战</t>
  </si>
  <si>
    <t>句句动心——销售话术萃取</t>
  </si>
  <si>
    <r>
      <rPr>
        <b/>
        <sz val="16"/>
        <rFont val="宋体"/>
        <charset val="134"/>
      </rPr>
      <t>服务营销管理及能源领域人才培养实战专家</t>
    </r>
    <r>
      <rPr>
        <sz val="16"/>
        <rFont val="宋体"/>
        <charset val="134"/>
      </rPr>
      <t xml:space="preserve">
10年高级服务管理经验
8年电力/通信/银行/医疗行业员工培养及服务培训经验
AACTP国际行动学习促动师
中电传媒教育培训中心资深导师
连续3年担任四川移动/四川电信主评审官
四川大学/电子科大MBA职业发展规划导师
曾任：康弘药业集团（主板上市）  战略部品牌经理
曾任：蓝光发展控股集团（主板上市）  培训学院高级发展总监
曾任：美国茁悦口腔医疗集团  商学院院长</t>
    </r>
  </si>
  <si>
    <t>服赢未来——服务意识与技术(售后)工程师沟通实战</t>
  </si>
  <si>
    <t>礼到赢销——客户思维的商务礼仪与服务礼仪</t>
  </si>
  <si>
    <t>体验制胜——基于用户体验的服务型团队</t>
  </si>
  <si>
    <t>无服务不营销——营业门厅引导式服务营销实战特训</t>
  </si>
  <si>
    <t>以“用户行为”为靶向的服务创新设计</t>
  </si>
  <si>
    <t>转诉为金一一基于场景化分析的客户异议处理</t>
  </si>
  <si>
    <r>
      <rPr>
        <b/>
        <sz val="16"/>
        <rFont val="宋体"/>
        <charset val="134"/>
        <scheme val="minor"/>
      </rPr>
      <t>专业化销售技术提升专家</t>
    </r>
    <r>
      <rPr>
        <sz val="16"/>
        <rFont val="宋体"/>
        <charset val="134"/>
      </rPr>
      <t xml:space="preserve">
16年高新技术上市公司销售实战经验
国家中级软件设计师
锐捷网络大学金牌讲师
曾任：锐捷网络（上市）丨市场总监/大客户经理
曾任：太极计算机（上市）丨大客户销售经理
现任：三盟科技（上市）丨区域销售总监、企业大学执行院长</t>
    </r>
  </si>
  <si>
    <t>渠道建设与管理</t>
  </si>
  <si>
    <t>大客户关系突破与销售技能场景化训练</t>
  </si>
  <si>
    <t>大项目运作与管理——高接触销售</t>
  </si>
  <si>
    <t>开疆拓土——区域新市场开拓七式</t>
  </si>
  <si>
    <t>运筹帷幄——区域市场销售管理实务</t>
  </si>
  <si>
    <t>价值传递——售前进阶顾问技能提升（进阶篇）</t>
  </si>
  <si>
    <r>
      <rPr>
        <b/>
        <sz val="16"/>
        <rFont val="宋体"/>
        <charset val="134"/>
        <scheme val="minor"/>
      </rPr>
      <t xml:space="preserve">招投标实战专家
</t>
    </r>
    <r>
      <rPr>
        <sz val="16"/>
        <rFont val="宋体"/>
        <charset val="134"/>
        <scheme val="minor"/>
      </rPr>
      <t>13年招投标管理实战经验
现任：黑龙江省政府事业单位政府采购顾问
山东省政府事业单位政府采购顾问
中国电网公开课培训主讲老师
中国烟草采购合规主讲老师
浙江大学MBA班客座专家
湖南大学MBA班客座专家
华为企业大学特聘投标与大客户营销主讲老师
曾任：鞍钢地产集团丨供应链建设顾问
濠逸矿业集团招标委员会评审专家
职称：人社部招标采购师
工商总局企业合规师</t>
    </r>
  </si>
  <si>
    <t>规范择优、高效采购——合规采购文件编制及采购技巧提升</t>
  </si>
  <si>
    <t>胜券在握——立体化投标全过程整理与高质量控标方案建立</t>
  </si>
  <si>
    <t>胜券在握——投标流程详解及整体解决方案能力提升</t>
  </si>
  <si>
    <t>胜券在握——投标逻辑复盘与高质量标书制作</t>
  </si>
  <si>
    <t>投中所想——一线营销人员投标必修课</t>
  </si>
  <si>
    <t>最新招投标法律解析及合同签订风险防范</t>
  </si>
  <si>
    <r>
      <rPr>
        <b/>
        <sz val="16"/>
        <rFont val="宋体"/>
        <charset val="134"/>
        <scheme val="minor"/>
      </rPr>
      <t xml:space="preserve">招投标资深实战专家
</t>
    </r>
    <r>
      <rPr>
        <sz val="16"/>
        <rFont val="宋体"/>
        <charset val="134"/>
        <scheme val="minor"/>
      </rPr>
      <t>17年招投标实战经验
国家高级职业经理人
国家高级培训架构师
CPPM高级注册职业采购经理
人社部高级招标采购师
PMP国际项目管理师
《天龙八步——极简项目管理》版权讲师
曾任：中商集团丨首席投标负责人
曾任：某上市公司丨首席市场官（CMO）</t>
    </r>
  </si>
  <si>
    <t>先发制人——招投标中控标的奥秘与步骤</t>
  </si>
  <si>
    <t>勇冠三军——后疫情时代的投标中标法则</t>
  </si>
  <si>
    <t>绝地反击——招投标法规应用与质疑投诉技巧</t>
  </si>
  <si>
    <t>游刃有余——投标全流程榜首标书编写技能</t>
  </si>
  <si>
    <t>葵花宝典——搞定你的大客户，提高投标中标率</t>
  </si>
  <si>
    <t>有的放矢——招投标市场情报分析与方案引导</t>
  </si>
  <si>
    <r>
      <rPr>
        <b/>
        <sz val="16"/>
        <rFont val="宋体"/>
        <charset val="134"/>
        <scheme val="minor"/>
      </rPr>
      <t xml:space="preserve">营销管理实战专家
</t>
    </r>
    <r>
      <rPr>
        <sz val="16"/>
        <rFont val="宋体"/>
        <charset val="134"/>
        <scheme val="minor"/>
      </rPr>
      <t xml:space="preserve">20年世界500强营销高管实战经验
中国培训师研究院研究员、高级导师
曾任：国金汽车公司（新势力车企）|营销副总经理
曾任：长城汽车公司（上市企业）|销售部长
曾任：东风标致汽车公司（世界500强合资）|销售部副部长
曾任：飞利浦消费电子北京办事处（世界500强）|区域总监
</t>
    </r>
  </si>
  <si>
    <t>大客户的开发与管理</t>
  </si>
  <si>
    <t>从业务精英到管理高手</t>
  </si>
  <si>
    <t>专业销售流程与成交技巧</t>
  </si>
  <si>
    <t>客户关系管理的层次与分寸</t>
  </si>
  <si>
    <t>商务谈判技巧与销售心理学</t>
  </si>
  <si>
    <r>
      <rPr>
        <b/>
        <sz val="16"/>
        <rFont val="宋体"/>
        <charset val="134"/>
        <scheme val="minor"/>
      </rPr>
      <t xml:space="preserve">营销谈判资深教练
</t>
    </r>
    <r>
      <rPr>
        <sz val="16"/>
        <rFont val="宋体"/>
        <charset val="134"/>
        <scheme val="minor"/>
      </rPr>
      <t>18年企业营销管理与商务谈判实战经验
20年企业培训授课经验
高级营销师/国家注册企业培训师
深圳市福田区文化创意产业协会副会长
深圳市营销协会创始会长、深圳市跨境电商专业委员会会长
中山大学特聘讲师/武汉大学特聘讲师
经验萃取版权课程认证讲师/创新思维版权课程认证讲师
百思泰科技、沃泽生物、昱峰国际、万泽酒艺营销顾问
曾任：泰尔制药（美资）丨销售总监
曾任：达因集团（北京）丨市场总监
曾任：新产业投资有限公司丨营销总监
曾任：海纳国际贸易有限公司丨董事长</t>
    </r>
  </si>
  <si>
    <t>大客户开发管理与风险管控</t>
  </si>
  <si>
    <t>顾问式销售技巧——掌握销售制高点</t>
  </si>
  <si>
    <t>海外大客户开发——高效获取海外订单</t>
  </si>
  <si>
    <t>客户至上——服务驱动增长</t>
  </si>
  <si>
    <t>商务谈判——创造双赢解决方案</t>
  </si>
  <si>
    <t>商业情报调研与竞争分析实战</t>
  </si>
  <si>
    <r>
      <rPr>
        <b/>
        <sz val="16"/>
        <rFont val="宋体"/>
        <charset val="134"/>
        <scheme val="minor"/>
      </rPr>
      <t>招投标实战专家</t>
    </r>
    <r>
      <rPr>
        <sz val="16"/>
        <rFont val="宋体"/>
        <charset val="134"/>
        <scheme val="minor"/>
      </rPr>
      <t xml:space="preserve">
23年招投标实战经验
高级工程师
武汉大学工程硕士
政府采购、工程招投标、国企采购咨询专家
湖北经济学院特聘教授，主讲《工程招投标与合同管理》
★ 参编《政府采购实务》《电子商务安全》等高校教材、政府采购从业人员的培训教材
★ 15家央企集团咨询专家，累计指导近100家大型企业开展招投标工作，包括招标文件分析、投标文件编制、投诉处理等；</t>
    </r>
  </si>
  <si>
    <t>对“牛”弹琴——投标文件编制技巧</t>
  </si>
  <si>
    <t>不辱使命——招投人代表评标能力提升</t>
  </si>
  <si>
    <t>脱颖而出——建设工程招投标实务</t>
  </si>
  <si>
    <t>守法合规——招投标法律法规</t>
  </si>
  <si>
    <t>行有所止——国企采购实务</t>
  </si>
  <si>
    <t>独占鳌头——投标实务</t>
  </si>
  <si>
    <r>
      <rPr>
        <b/>
        <sz val="16"/>
        <rFont val="宋体"/>
        <charset val="134"/>
        <scheme val="minor"/>
      </rPr>
      <t xml:space="preserve">大客户营销实战专家
</t>
    </r>
    <r>
      <rPr>
        <sz val="16"/>
        <rFont val="宋体"/>
        <charset val="134"/>
        <scheme val="minor"/>
      </rPr>
      <t>25年大客户营销管理实战经验</t>
    </r>
    <r>
      <rPr>
        <b/>
        <sz val="16"/>
        <rFont val="宋体"/>
        <charset val="134"/>
        <scheme val="minor"/>
      </rPr>
      <t xml:space="preserve">
</t>
    </r>
    <r>
      <rPr>
        <sz val="16"/>
        <rFont val="宋体"/>
        <charset val="134"/>
        <scheme val="minor"/>
      </rPr>
      <t>中山大学MBA、美国麻省理工学院MBA
美国玛赫西国际大学PhD管理博士
曾任：理光（世界500强）|销售部副总经理、新兴市场部总经理
曾任：米思米精密机械贸易|全国大客户部部门经理
曾任：TNT国际快递|广州分公司销售部门经理
曾任：富士施乐广州分公司（世界500强）|高级销售经理</t>
    </r>
    <r>
      <rPr>
        <b/>
        <sz val="16"/>
        <rFont val="宋体"/>
        <charset val="134"/>
        <scheme val="minor"/>
      </rPr>
      <t xml:space="preserve">
</t>
    </r>
  </si>
  <si>
    <t>策略引领，赢得未来——大客户营销攻略</t>
  </si>
  <si>
    <t>销售团队的引航者——打造高效销售团队</t>
  </si>
  <si>
    <t>赢在找对客户——客户细分与进攻策略制定</t>
  </si>
  <si>
    <t>创造性营销——创造性思维在销售活动中的应用</t>
  </si>
  <si>
    <t>以智慧与魅力赢得客户——商务谈判的艺术与技巧</t>
  </si>
  <si>
    <t>掌握沟通密码，实现业绩突破——高效的客户沟通</t>
  </si>
  <si>
    <r>
      <rPr>
        <b/>
        <sz val="16"/>
        <rFont val="宋体"/>
        <charset val="134"/>
        <scheme val="minor"/>
      </rPr>
      <t>大客户营销实战专家</t>
    </r>
    <r>
      <rPr>
        <sz val="16"/>
        <rFont val="宋体"/>
        <charset val="134"/>
        <scheme val="minor"/>
      </rPr>
      <t xml:space="preserve">
20年大客户销售实战经验
天津大学（双一流）硕士
国家认证高级程序员
现任：国内某头部软件公司 | 一线机构总经理、企业大学营销讲师
曾任：浙大网新集团（上市） | 销售工程师
曾任：中国石油 | 大庆油田自动化工程师</t>
    </r>
  </si>
  <si>
    <t>成就销售冠军：大客户销售技能提升</t>
  </si>
  <si>
    <t>大客户策略销售场景案例实战</t>
  </si>
  <si>
    <t>专业客户拜访场景案例实战</t>
  </si>
  <si>
    <t>大客户销售——搞定决策人</t>
  </si>
  <si>
    <t>销售管理能力提升</t>
  </si>
  <si>
    <t>双赢商务谈判</t>
  </si>
  <si>
    <r>
      <rPr>
        <b/>
        <sz val="16"/>
        <rFont val="宋体"/>
        <charset val="134"/>
        <scheme val="minor"/>
      </rPr>
      <t>专业化销售技能提升专家</t>
    </r>
    <r>
      <rPr>
        <sz val="16"/>
        <rFont val="宋体"/>
        <charset val="134"/>
        <scheme val="minor"/>
      </rPr>
      <t xml:space="preserve">
15年跨国企业大客户销售实战经验
香港大学中国商学院硕士
美国正面管教认证培训师、国家二级心理咨询师
销售罗盘认证导师、《境界》讲书认证导师
国际ISO9001、ISO14001、ISO45001注册审核员
曾任：Intertek（中英合资企业） | 中国区南区高级经理
曾任：海卓科赛医疗（国家创新医疗器械公司） | 营销总监
曾任：中国医院协会（非营利性政府组织） | 医共体学苑执行副院长
曾任：深圳Aone-Lab医学检验实验室 | 销售总监</t>
    </r>
  </si>
  <si>
    <t>医疗器械场景化营销——基于特定产品的销售技巧训练营</t>
  </si>
  <si>
    <t>价值型销售——摆脱低价竞争，实现高价值销售(技能篇)</t>
  </si>
  <si>
    <t>关键对话——业务活动与商务谈判中的高效沟通技巧</t>
  </si>
  <si>
    <t>信任楼梯——超级销售客户拜访技巧</t>
  </si>
  <si>
    <t>训战结合——打造策略销售铁军</t>
  </si>
  <si>
    <t>团队为王——销售团队建设与管理</t>
  </si>
  <si>
    <r>
      <rPr>
        <b/>
        <sz val="16"/>
        <rFont val="宋体"/>
        <charset val="134"/>
        <scheme val="minor"/>
      </rPr>
      <t>工业品营销实战专家</t>
    </r>
    <r>
      <rPr>
        <sz val="16"/>
        <rFont val="宋体"/>
        <charset val="134"/>
        <scheme val="minor"/>
      </rPr>
      <t xml:space="preserve">
资深营销技能提升专家
25年跨国企业营销管理实战经验
中、英双语授课
上海交通大学MBA
澳大利亚IECL教练认证Level 1
曾任：上海江南造船集团 | 设计工程师
曾任：德国博世集团（世界500强） | 气动业务中国区总经理
曾任：德国伍尔特集团（制造业） | 销售与市场副总裁
曾任：德国施迈茨真空科技（制造业） | 中国区董事总经理
曾任：加拿大赫斯基注塑系统集团（制造业） | 北亚太区副总裁
</t>
    </r>
  </si>
  <si>
    <t>九步进阶：销售全流程实战技能提升</t>
  </si>
  <si>
    <t>新形势下的营销战略管理</t>
  </si>
  <si>
    <t>销售团队建设与管理</t>
  </si>
  <si>
    <t>大客户营销与管理</t>
  </si>
  <si>
    <t>工业品多渠道营销</t>
  </si>
  <si>
    <t>工业品价值营销</t>
  </si>
  <si>
    <r>
      <rPr>
        <b/>
        <sz val="16"/>
        <rFont val="宋体"/>
        <charset val="134"/>
        <scheme val="minor"/>
      </rPr>
      <t>连锁门店新零售数字化运营专家</t>
    </r>
    <r>
      <rPr>
        <sz val="16"/>
        <rFont val="宋体"/>
        <charset val="134"/>
        <scheme val="minor"/>
      </rPr>
      <t xml:space="preserve">
14年终端门店管理实战经验
UCO（User Centered Operation客户中心化运营体系）创始人
美国AACTP认证培训师/美国AACTP认证促动师
温州服装商会、温州女装协会、南京服装商会客座讲师
曾任：雅莹集团（国内知名服装品牌）|销售管理及首席零售讲师
多家零售企业的私域会员项目总顾问</t>
    </r>
  </si>
  <si>
    <t>私域会员精准营销</t>
  </si>
  <si>
    <t>卓越店长进阶训练营</t>
  </si>
  <si>
    <t>短视频获客及私域运营</t>
  </si>
  <si>
    <t>门店销售技巧</t>
  </si>
  <si>
    <t>服务设计与会员营销</t>
  </si>
  <si>
    <t>连锁门店目标管理实战训练</t>
  </si>
  <si>
    <r>
      <rPr>
        <b/>
        <sz val="16"/>
        <rFont val="宋体"/>
        <charset val="134"/>
        <scheme val="minor"/>
      </rPr>
      <t>实战销售技能提升专家</t>
    </r>
    <r>
      <rPr>
        <sz val="16"/>
        <rFont val="宋体"/>
        <charset val="134"/>
        <scheme val="minor"/>
      </rPr>
      <t xml:space="preserve">
</t>
    </r>
    <r>
      <rPr>
        <sz val="16"/>
        <rFont val="宋体"/>
        <charset val="134"/>
      </rPr>
      <t>18年市场营销及团队管理经验
市场营销师认证（中级）
国家注册人力资源管理师
青海省营销策划行业协会执行会长
销售技巧提升教练/团队管理行动学习促进师
《销售王牌工具》版权销售业绩提升工具研发者
曾任：中商环宇国际旅行社|副总
曾任：中国康辉旅游集团有限公司（全国十强旅行社）|销售经理</t>
    </r>
  </si>
  <si>
    <t>狼性绝对成交——销售七步分解实战训练</t>
  </si>
  <si>
    <t>拿业绩说话——顶尖销售高手技能提升</t>
  </si>
  <si>
    <t>突围营销思维——不做无用营销</t>
  </si>
  <si>
    <t>营销靠服务——卓越客户服务技巧</t>
  </si>
  <si>
    <t>头狼领导思维——卓有成效的管理者</t>
  </si>
  <si>
    <t>王牌销售工具——销售实战模拟沙盘</t>
  </si>
  <si>
    <r>
      <rPr>
        <b/>
        <sz val="16"/>
        <rFont val="宋体"/>
        <charset val="134"/>
        <scheme val="minor"/>
      </rPr>
      <t>营销管理实战专家</t>
    </r>
    <r>
      <rPr>
        <sz val="16"/>
        <rFont val="宋体"/>
        <charset val="134"/>
        <scheme val="minor"/>
      </rPr>
      <t xml:space="preserve">
17年营销管理实战经验
国家高级企业培训师
日产训（中国）MTP-TTT（6单元版）认证讲师
左圆右方·创新思维与问题解决©认证讲师
曾任：华为技术有限公司 | 技术工程师、高级销售经理
曾任：广州万方计算机科技有限公司 | 运营商事业部副总
曾任：中国移动广东深圳分公司 | 部门经理
曾任：广州弘度信息科技有限公司 丨 客户服务部总经理</t>
    </r>
  </si>
  <si>
    <t>大客户关系管理</t>
  </si>
  <si>
    <t>解决方案式销售五步法</t>
  </si>
  <si>
    <t>商务谈判策略与八大实战技巧</t>
  </si>
  <si>
    <t>步步登高——大客户营销</t>
  </si>
  <si>
    <r>
      <rPr>
        <b/>
        <sz val="16"/>
        <rFont val="宋体"/>
        <charset val="134"/>
        <scheme val="minor"/>
      </rPr>
      <t>ToB营销管理实战专家</t>
    </r>
    <r>
      <rPr>
        <sz val="16"/>
        <rFont val="宋体"/>
        <charset val="134"/>
      </rPr>
      <t xml:space="preserve">
14年B2B营销增长实战经验
陕西省铜川市创业创新专家导师
“B2B四维营销战略”原创者
现任：元之沧海数字科技（上海）有限公司 | CEO/创始人
曾任：国联质检集团 | 市场中心总监
曾任：蝉鸣科技 | 品牌市场总监
曾任：纸贵科技 | 首席市场官CMO
曾任：智讯互动 | 北京分公司副总经理
曾任：乐居网 | 全国微博主管
</t>
    </r>
  </si>
  <si>
    <t>“基于客户旅程”的黄金增长矩阵</t>
  </si>
  <si>
    <t>心智增长：ToB品牌营销战略体系</t>
  </si>
  <si>
    <t>深耕增长：ToB客户成功的数字化运营</t>
  </si>
  <si>
    <t>确定性增长：如何培养可复制的销冠团队</t>
  </si>
  <si>
    <t>围猎商机：ToB营销规模获客实战</t>
  </si>
  <si>
    <t>新媒体运营与品牌公关管理</t>
  </si>
  <si>
    <r>
      <rPr>
        <b/>
        <sz val="16"/>
        <rFont val="宋体"/>
        <charset val="134"/>
        <scheme val="minor"/>
      </rPr>
      <t>企业数字化营销专家</t>
    </r>
    <r>
      <rPr>
        <sz val="16"/>
        <rFont val="宋体"/>
        <charset val="134"/>
        <scheme val="minor"/>
      </rPr>
      <t xml:space="preserve">
18年企业市场营销实战经验
马来西亚多媒体大学（MMU）工商管理硕士
曾任：马来西亚国家石油公司（世界500强） | 市场部经理
曾任：TCL电子控股有限公司（中国500强） | 产品市场部高级经理
现任：富士康旗下准时达国际供应链管理有限公司 | 品牌部总监</t>
    </r>
  </si>
  <si>
    <t>AI助力职场效能提升</t>
  </si>
  <si>
    <t>To B企业赢在数字化营销</t>
  </si>
  <si>
    <t>To B企业搭建品牌营销矩阵</t>
  </si>
  <si>
    <t>To B新媒体私域流量转化训练营</t>
  </si>
  <si>
    <t>To B企业全渠道海外营销策略与实战操作</t>
  </si>
  <si>
    <t>营销360度全方位重塑企业增长策略与路径</t>
  </si>
  <si>
    <r>
      <rPr>
        <b/>
        <sz val="16"/>
        <rFont val="宋体"/>
        <charset val="134"/>
        <scheme val="minor"/>
      </rPr>
      <t>大客户营销实战专家</t>
    </r>
    <r>
      <rPr>
        <sz val="16"/>
        <rFont val="宋体"/>
        <charset val="134"/>
        <scheme val="minor"/>
      </rPr>
      <t xml:space="preserve">
20年+大客户销售实战与团队管理经验
营销师国家职业资格二级
Easy Selling销售赋能中心认证教练
京东集团（世界500强） | 华南区销售总监
联想集团（世界500强） | 客户销售经理
乐播投屏（中国投屏软件TOP1） | 营销副总裁
金山软件（中国互联网100强） | 金山云 销售总监
</t>
    </r>
  </si>
  <si>
    <t>大客户营销：销冠体系化成长秘籍</t>
  </si>
  <si>
    <t>高效商务谈判：获得利润的最快途径</t>
  </si>
  <si>
    <t>客户拜访五力模型：大客户关键场景的拜访设计</t>
  </si>
  <si>
    <t>差异化营销：打破“同质”打倒“内卷”</t>
  </si>
  <si>
    <t>销售团队管理：ToB营销系统化训战研修班</t>
  </si>
  <si>
    <t>打造销售正规军：专业化销售管理领导力提升</t>
  </si>
  <si>
    <r>
      <rPr>
        <b/>
        <sz val="16"/>
        <rFont val="宋体"/>
        <charset val="134"/>
        <scheme val="minor"/>
      </rPr>
      <t xml:space="preserve">专业化销售技能提升专家
</t>
    </r>
    <r>
      <rPr>
        <sz val="16"/>
        <rFont val="宋体"/>
        <charset val="134"/>
        <scheme val="minor"/>
      </rPr>
      <t>23年营销管理经验+15年咨询培训经验
重庆大学MBA
国家高级策划师
重庆大学、贵州大学等多所高校总裁班特聘讲师
现任：贵州某学院|副教授
现任：金窖酒业集团丨营销总经理
曾任：桂林青禾美邦置业公司（家居行业）丨营销总监
曾任：启睿东盛贸易有限公司丨总经理</t>
    </r>
  </si>
  <si>
    <t>销售沟通与异议处理</t>
  </si>
  <si>
    <t>高效销售技巧与客户关系管理</t>
  </si>
  <si>
    <t>策略与执行——客户细分与市场拓展</t>
  </si>
  <si>
    <t>渠道激活——实现市场覆盖与销售效率双突破</t>
  </si>
  <si>
    <t>销售精英训练营——提升你的成交能力</t>
  </si>
  <si>
    <t>销售流程优化——构建高效销售体系</t>
  </si>
  <si>
    <r>
      <rPr>
        <b/>
        <sz val="16"/>
        <rFont val="宋体"/>
        <charset val="134"/>
        <scheme val="minor"/>
      </rPr>
      <t>销售技能提升教练</t>
    </r>
    <r>
      <rPr>
        <sz val="16"/>
        <rFont val="宋体"/>
        <charset val="134"/>
        <scheme val="minor"/>
      </rPr>
      <t xml:space="preserve">
20年营销管理实战经验
华南理工大学双学士+中山大学MBA
销售标杆经验萃取师
中国移动广东分公司省级讲师
8次广东移动年度省、市级先进工作者（5次省级+3次市级）
AACTP磨课学院特聘点评师、全国微课大赛总决赛评委
曾任：北京云族佳科技有限公司 丨 客户总监
曾任：中国移动佛山分公司 丨 区域总经理</t>
    </r>
  </si>
  <si>
    <t>销售技能提升必杀技</t>
  </si>
  <si>
    <t>超级销售影响力训练营</t>
  </si>
  <si>
    <t>商务谈判大师之路</t>
  </si>
  <si>
    <t>大客户营销巅峰特训营</t>
  </si>
  <si>
    <t>顾问式销售实战宝典</t>
  </si>
  <si>
    <t>客户关系管理实战解码</t>
  </si>
  <si>
    <r>
      <rPr>
        <sz val="16"/>
        <rFont val="宋体"/>
        <charset val="134"/>
        <scheme val="minor"/>
      </rPr>
      <t xml:space="preserve">营销管理实战专家
</t>
    </r>
    <r>
      <rPr>
        <sz val="16"/>
        <rFont val="宋体"/>
        <charset val="134"/>
        <scheme val="minor"/>
      </rPr>
      <t>近15年营销培训管理实战经验
近10年世界500强企业团队管理经验
近8年泛家居营销运营打造实施经验
曾任：平安人寿（世界500强集团）丨佛山支公司培训及业务团队负责人
曾任：美的集团（世界500强集团）丨厨房和热水事业部运营培训中心负责人
曾任：碧桂园服务集团丨增值营销赋能高级经理
曾任：大自然家居集团丨大自然学院院长</t>
    </r>
    <r>
      <rPr>
        <b/>
        <sz val="16"/>
        <rFont val="宋体"/>
        <charset val="134"/>
        <scheme val="minor"/>
      </rPr>
      <t xml:space="preserve">
</t>
    </r>
  </si>
  <si>
    <t>推新卖高：高端产品的心理策略与转化技巧</t>
  </si>
  <si>
    <t>基于顾客购买旅程的销售流程构建及销售技能提升训练</t>
  </si>
  <si>
    <t>言之有术：商业说服策略与谈判技术</t>
  </si>
  <si>
    <t>赢在管理：销售团队高效运作与管理体系构建</t>
  </si>
  <si>
    <t>赢在销售：客户开发与维护实战策略</t>
  </si>
  <si>
    <t>经销商全渠道开发及运营体系提升训练</t>
  </si>
  <si>
    <r>
      <rPr>
        <b/>
        <sz val="16"/>
        <rFont val="宋体"/>
        <charset val="134"/>
        <scheme val="minor"/>
      </rPr>
      <t>大客户营销实战专家</t>
    </r>
    <r>
      <rPr>
        <sz val="16"/>
        <rFont val="宋体"/>
        <charset val="134"/>
        <scheme val="minor"/>
      </rPr>
      <t xml:space="preserve">
26年大客户营销管理实战经验
上海海事大学硕士、复旦大学MBA
上海交通大学特邀营销老师、西交利物浦大学校外导师
曾任：安配色色母粒制造（美资企业） | 大中华区总经理
曾任：伟思磊（上市公司，化学品和材料行业） | 亚太区业务发展总监
曾任：埃万特（上市公司，特种化学制品行业） | 事业部总经理
曾任：剑桥国际教育集团（美国高中教育服务领军企业）丨大中华区总经理</t>
    </r>
  </si>
  <si>
    <t>精准识局拆局布局——提升销售大项目的赢率</t>
  </si>
  <si>
    <t>信任为先——高效销售客户拜访技巧</t>
  </si>
  <si>
    <t>销售目标设定与管理</t>
  </si>
  <si>
    <t>销售漏斗构建与业绩管理</t>
  </si>
  <si>
    <t>量化客户价值——价值销售</t>
  </si>
  <si>
    <t>大客户关系管理与商机挖掘</t>
  </si>
  <si>
    <r>
      <rPr>
        <b/>
        <sz val="16"/>
        <color rgb="FF000000"/>
        <rFont val="宋体"/>
        <charset val="134"/>
      </rPr>
      <t>互联网+创新营销实战训练专家</t>
    </r>
    <r>
      <rPr>
        <sz val="16"/>
        <color indexed="8"/>
        <rFont val="宋体"/>
        <charset val="134"/>
      </rPr>
      <t xml:space="preserve">
曾任：上海交通银行浙江省分行 品牌策划人
曾任：杭州渤海银行 品牌策划人
现任：杭州印象舌尖餐饮文化有限公司 董事长
现任：杭州水手码头主题餐饮有限公司 联合创始人
现任：深圳宴蘭亭主题餐饮有限公司 联合创始人
清华大学EDP中心特邀讲师</t>
    </r>
  </si>
  <si>
    <t>抖音短视频运营与直播营销技巧</t>
  </si>
  <si>
    <t>“互联网+”时代下的爆品设计策略</t>
  </si>
  <si>
    <t>新零售全景战略布局与商业模式重塑</t>
  </si>
  <si>
    <t>逆势突围——微信营销与强势社群打造策略</t>
  </si>
  <si>
    <t>互联网+时代下高势能品牌建设与渠道推广策略</t>
  </si>
  <si>
    <t>“互联网+”时代下的金融模式分析与银行应对策略</t>
  </si>
  <si>
    <r>
      <rPr>
        <b/>
        <sz val="16"/>
        <rFont val="宋体"/>
        <charset val="134"/>
      </rPr>
      <t>新媒体营销策划专家</t>
    </r>
    <r>
      <rPr>
        <sz val="16"/>
        <rFont val="宋体"/>
        <charset val="134"/>
      </rPr>
      <t xml:space="preserve">
互联网营销策划师
中国互联网金融协会理事
百万级银行社群总策划、项目经理
清华大学、中山大学、浙江大学、上海财经大学等十余所知名高校特聘讲师
曾任：天虹商场股份有限公司丨培训主管
曾任：中信银行信用卡中心丨培训经理
浦发银行信用卡中心互联网创新顾问、互联网金融规划师、互联网金融表外业务总策划</t>
    </r>
  </si>
  <si>
    <t>银行企业微信全攻略</t>
  </si>
  <si>
    <t>短视频策划与制作</t>
  </si>
  <si>
    <t>抖音营销全景攻略</t>
  </si>
  <si>
    <t>互联网时代的银行微信营销</t>
  </si>
  <si>
    <t>互联网时代下新媒体营销策划与文案设计</t>
  </si>
  <si>
    <t>实战新媒体——如何从粉丝经济到社群营销</t>
  </si>
  <si>
    <r>
      <rPr>
        <b/>
        <sz val="16"/>
        <rFont val="宋体"/>
        <charset val="134"/>
      </rPr>
      <t xml:space="preserve">新媒体打造专家
</t>
    </r>
    <r>
      <rPr>
        <sz val="16"/>
        <rFont val="宋体"/>
        <charset val="134"/>
      </rPr>
      <t>国际注册ACI沙盘讲师
国际注册高级人力资源专家、国家高级企业人力资源管理师
易企秀H5、剪映、视频号官方推广讲师
湖北电视台经视直播组采编记者
中部人才论坛十佳人才官
人社部我是好讲师全国大赛梦想导师
日产训认证讲师、组织经验内化项目导师
富士康观澜电视台项目规划者|富士康企业内刊“鸿桥”杂志特邀记者
康顺汽车企业内刊“康顺family”杂志总策划
多企特聘讲师：安徽省司法行政机构、江门农业银行军民共建网络评论员、CPIC党务工作、中国民生银行“小青梅”、云南烟草“本香世界”直播平台技术、中国高铁训练总段首席视频类微课特聘讲师
曾任：富士康科技IDPBG事业群丨人力发展课长/首席视频制作师
曾任：武汉康顺汽车服务有限公司丨组织绩效总监
曾任：乔丹体育股份有限公司丨直营人资总
曾任：雀巢(中国) /银鹭/徐福记食品集团丨首席整合官</t>
    </r>
  </si>
  <si>
    <t>抖音与小红书的短视频账号运营技巧（含视频制作与直播技巧）</t>
  </si>
  <si>
    <t>高质量的新闻照片拍摄与新闻深度报道的技巧</t>
  </si>
  <si>
    <t>企业工作汇报类短视频的制作技巧（PR篇）</t>
  </si>
  <si>
    <t>企业宣传能力提升训练营</t>
  </si>
  <si>
    <t>企业内部培训师综合技能提升</t>
  </si>
  <si>
    <t>企业微课七大主流技术</t>
  </si>
  <si>
    <r>
      <rPr>
        <b/>
        <sz val="16"/>
        <rFont val="宋体"/>
        <charset val="134"/>
      </rPr>
      <t>新媒体运营实战专家</t>
    </r>
    <r>
      <rPr>
        <sz val="16"/>
        <rFont val="宋体"/>
        <charset val="134"/>
      </rPr>
      <t xml:space="preserve">
半师半匠 10年新媒体运营经验
阿里巴巴乡村电商学院讲师/淘宝大学特聘讲师
第2届中国电子商务讲师TOP10（商务部）
连续两届“赢在南京”大赛评委
国家教育部双创中心京东校企合作某项目负责人
南京大学/合肥工业大学/南京邮电大学 创业导师
南京大学盐城电商学院运营顾问
曾任：香港恒春木业集团/江苏弘宇食品（天猫运营）运营总监
曾任：泰利三佳纳米技术有限公司/南京工业大学国家科技创业园运营总监
【南京市】高层次人才创业训练营导师、职业能力指导专家、电子商务专业学科带头人</t>
    </r>
  </si>
  <si>
    <t>抖音运营与直播技巧</t>
  </si>
  <si>
    <t>如何通过线上线下整合营销破解门店引流困境</t>
  </si>
  <si>
    <t>如何运用新媒体打造企业的私域流量营销闭环和变现之路</t>
  </si>
  <si>
    <t>视频号运营技巧和短视频制作实训</t>
  </si>
  <si>
    <t>微信公众号运营和内容创作</t>
  </si>
  <si>
    <t>新媒体全域营销架构和技能训练</t>
  </si>
  <si>
    <r>
      <rPr>
        <b/>
        <sz val="16"/>
        <rFont val="宋体"/>
        <charset val="134"/>
      </rPr>
      <t xml:space="preserve">新媒体营销专家
</t>
    </r>
    <r>
      <rPr>
        <sz val="16"/>
        <rFont val="宋体"/>
        <charset val="134"/>
      </rPr>
      <t xml:space="preserve">北师大哲学博士
广东省创业导师
链接者AI应用研究院院长
CMC国际注册管理咨询师
中国轻工业联合会认证互联网高级讲师
中国专业人才库网络视播评审专家委员
阿里“最大贡献奖”获奖团队核心领导
曾任：深圳阿百资讯  联合创始人
曾任：深圳商动力科技股份公司  董事
</t>
    </r>
  </si>
  <si>
    <t>AI时代企业数字化营销创新与实践</t>
  </si>
  <si>
    <t>互联网危机和舆情管理与媒体应对</t>
  </si>
  <si>
    <t>零基础入门玩转企业短视频营销</t>
  </si>
  <si>
    <t>企业和创始人数字IP打造</t>
  </si>
  <si>
    <t>企业数字化营销创新与落地实践</t>
  </si>
  <si>
    <t>乡村振兴之农业IP打造和营销创新</t>
  </si>
  <si>
    <r>
      <rPr>
        <b/>
        <sz val="16"/>
        <rFont val="宋体"/>
        <charset val="134"/>
      </rPr>
      <t>互联网营销专家</t>
    </r>
    <r>
      <rPr>
        <sz val="16"/>
        <rFont val="宋体"/>
        <charset val="134"/>
      </rPr>
      <t xml:space="preserve">
香港理工大学MBA
华大基因、惠普等世界500强企业媒体宣传策划顾问
平安好车主APP内容规划咨询顾问
知名IP“良大”创始人|良大商学院创始人
腾讯视频号节目特约嘉宾、芒果MCN签约短视频达人
曾任：中国平安集团（世界500强）|渠道营销总监</t>
    </r>
  </si>
  <si>
    <t>快速突围——揭秘爆款短视频营销的打造心法</t>
  </si>
  <si>
    <t>企业新征程——新媒体营销与运营</t>
  </si>
  <si>
    <t>顺势而为——传统企业营销模式转型</t>
  </si>
  <si>
    <t>无声营销——揭秘微信社群营销与运营</t>
  </si>
  <si>
    <t>引流成客——揭秘直播营销</t>
  </si>
  <si>
    <t>引人入胜——揭秘新媒体文案营销</t>
  </si>
  <si>
    <r>
      <rPr>
        <b/>
        <sz val="16"/>
        <rFont val="宋体"/>
        <charset val="134"/>
      </rPr>
      <t xml:space="preserve">新媒体营销策划专家
</t>
    </r>
    <r>
      <rPr>
        <sz val="16"/>
        <rFont val="宋体"/>
        <charset val="134"/>
      </rPr>
      <t>复旦大学硕士
中山大学特聘客座教授
CFP/AFP双证理财师
成功打造10+个百万大V账号
个人全网粉丝超2000000
累计孵化粉丝超2000万，变现营收超过1亿
企业微信官方数字化讲师
平安银行、万科集团、金地集团、深圳地铁等企业特聘新媒体营销专家
曾任：平安银行深圳分行丨高级经理
曾任：北京银行深圳分行丨零售行长
曾任：北银消费金融公司深圳分中心丨总经理
曾任：懂爱文化传媒丨首席执行官CEO</t>
    </r>
  </si>
  <si>
    <t>打造新媒体爆款文案</t>
  </si>
  <si>
    <t>数字化营销驱动增长</t>
  </si>
  <si>
    <t>短视频精准引流——引爆业绩倍增</t>
  </si>
  <si>
    <t>私域实战——从粉丝经济到社群营销</t>
  </si>
  <si>
    <t>私域运营增长——零成本打造第二增长曲线</t>
  </si>
  <si>
    <t>全域营销直播训练营</t>
  </si>
  <si>
    <r>
      <rPr>
        <b/>
        <sz val="16"/>
        <rFont val="宋体"/>
        <charset val="134"/>
      </rPr>
      <t>新媒体营销专家</t>
    </r>
    <r>
      <rPr>
        <sz val="16"/>
        <rFont val="宋体"/>
        <charset val="134"/>
      </rPr>
      <t xml:space="preserve">
“师”——10年“互联网+”人才培养经验
“匠”——13年新媒体营销实战经验
现任：北京石油化工学院丨硕士生导师
现任：北京立火科技集团丨品牌营销策划总监
曾任：韩国三星中国服务总部丨VIP服务营销策划经理
著有著作：《抖音营销实战方略》（年销量达10000+本）、《私域流量—打造社群营销百万成交》
教育部认证创新创业指导师、北京市科学技术协会创新创业导师、北京市青年创业导师、元宇宙营销概念提出者、中国一汽电子招标采购评标专家</t>
    </r>
  </si>
  <si>
    <t>新媒体平台运营实战训练营</t>
  </si>
  <si>
    <t>私域流量——0成本引爆百万成交（企业微信营销时代）</t>
  </si>
  <si>
    <t>基于“元宇宙”营销思维的拉新+裂变+复购</t>
  </si>
  <si>
    <t>流量变现——N个关键节点和深层逻辑</t>
  </si>
  <si>
    <t>打造顶级社群营销架构——IP+私域+变现</t>
  </si>
  <si>
    <t>社群营销下的新媒体销售必杀技</t>
  </si>
  <si>
    <r>
      <rPr>
        <b/>
        <sz val="16"/>
        <rFont val="宋体"/>
        <charset val="134"/>
      </rPr>
      <t xml:space="preserve">新媒体营销与策划专家
</t>
    </r>
    <r>
      <rPr>
        <sz val="16"/>
        <rFont val="宋体"/>
        <charset val="134"/>
      </rPr>
      <t>15年新媒体运营与策划经验
深圳天使红直播基地商学院院长
曾任：广州玛雅文化传播集团（广州4A）|品牌策划总监
曾任：深圳比达文化集团|新媒体运营总监
曾任：深圳超级斑马科技有限公司|联合创始人
曾任：湖南卫视、华娱卫视、深圳电视台|策划编导
连续4年为华为进行新品推广活动策划
续5年为三一重工展会进行品牌推广策划</t>
    </r>
  </si>
  <si>
    <t>引爆私域流量红利</t>
  </si>
  <si>
    <t>0基础轻松玩转短视频</t>
  </si>
  <si>
    <t>揭秘企业短视频高效营销</t>
  </si>
  <si>
    <t>从0到1打造新媒体爆款文案</t>
  </si>
  <si>
    <t>5G时代下的新媒体创新营销与策划</t>
  </si>
  <si>
    <t>移动互联网时代下的品牌思维及传播理念</t>
  </si>
  <si>
    <r>
      <rPr>
        <b/>
        <sz val="16"/>
        <rFont val="宋体"/>
        <charset val="134"/>
      </rPr>
      <t>互联网全域营销实战专家</t>
    </r>
    <r>
      <rPr>
        <sz val="16"/>
        <rFont val="宋体"/>
        <charset val="134"/>
      </rPr>
      <t xml:space="preserve">
西安交通大学MBA
曾任：华邦制药（上市）|山东区经理
曾任：长虹手机（中国500强）|品牌经理、产品经理
曾任：新浪网（上市）丨市场总监、策划总监
曾任：爱尔眼科（世界500强）|市场部主任
★多家知名企业+大学特聘专家讲师
1）华为全球培训中心特聘专家级讲师
2）腾讯官方认证数字化讲师
3）中国移动（广东）师资评审认定专家级老师
4）腾讯、阿里巴巴、中国电信、中国联通、上海大学、山东大学、西安交通大学特聘讲师
★畅销书作者：《互联网+营销：你的营销该换一下大脑了》、《营销内参—专属老板的营销决策书》累计销量12万册，再版10次，被各大城市及高校图书馆指定采购。
★20+篇营销专题文章在【企业管理】、【中国品牌】、【商界】等权威平台发表：《高端品牌延伸的价值传递模式》、《贴身克隆促销：封杀竞争对手的差异塑造空间》、《终端定位：胡子眉毛分开抓》等9篇专业文章。
</t>
    </r>
  </si>
  <si>
    <t>引爆新媒体营销</t>
  </si>
  <si>
    <t>短视频借势热点与制作</t>
  </si>
  <si>
    <t>社群+微信营销实战</t>
  </si>
  <si>
    <t>舆情管理与危机公关</t>
  </si>
  <si>
    <t>文案策划与创新营销</t>
  </si>
  <si>
    <t>ChatGPT与AI智能工具的应用</t>
  </si>
  <si>
    <r>
      <rPr>
        <b/>
        <sz val="16"/>
        <rFont val="宋体"/>
        <charset val="134"/>
      </rPr>
      <t>新媒体营销策划专家</t>
    </r>
    <r>
      <rPr>
        <sz val="16"/>
        <rFont val="宋体"/>
        <charset val="134"/>
      </rPr>
      <t xml:space="preserve">
20年品牌策划推广与导演实战经历
联想、比亚迪、格力、OPPO、中国银行等50+企业品牌推广合作伙伴
多项王牌节目的主导演+主策划
——《年代秀》（发行当期全国收视第2）
——《全明星歌会》（发行34个省级电视台）
曾任：湖南卫视、华娱卫视、深圳卫视 | 首席导演
曾任：广州玛雅文化传播集团（广州4A） | 深圳事业部总监
曾任：深圳市亚际文化传播有限公司 | 品牌发展中心总经理</t>
    </r>
  </si>
  <si>
    <t>企业短视频营销转化实战攻略</t>
  </si>
  <si>
    <t>企业新媒体文案写作全攻略</t>
  </si>
  <si>
    <t>企业如何利用直播手段有效带货</t>
  </si>
  <si>
    <t>转“危”为“机”——企业品牌管理危机公关必修课</t>
  </si>
  <si>
    <t>新媒体时代，品牌营销玩法</t>
  </si>
  <si>
    <t>客户请指教——客户关系建立与维护（综艺游戏体验式教学）</t>
  </si>
  <si>
    <r>
      <rPr>
        <b/>
        <sz val="16"/>
        <rFont val="宋体"/>
        <charset val="134"/>
      </rPr>
      <t>品牌建设与危机管理专家</t>
    </r>
    <r>
      <rPr>
        <sz val="16"/>
        <rFont val="宋体"/>
        <charset val="134"/>
      </rPr>
      <t xml:space="preserve">
20年品牌传播与危机管理研究与实战经验
高校副教授、硕士生导师
浙江大学硕士、中央民族大学博士
工信部高级舆情分析师
国家财政部评审专家
中国公共关系学会会员、中国民俗学会会员
浙江省网络界人士联谊会理事、宁波市网联会副会长
现任：浙江农林大学 | 副教授
现任：浙江掌政通集团 | 新媒体研究院院长
现任：宁波司航文化传媒有限公司 | 首席顾问
曾任：中青万里新媒体研究院 | 院长
曾任：宁波中青华云新媒体科技有限公司 | 新媒体研究院院长</t>
    </r>
  </si>
  <si>
    <t>突发事件危机管理与舆情应对</t>
  </si>
  <si>
    <t>大数据时代的舆情发现与报告写作</t>
  </si>
  <si>
    <t>银行系统声誉风险“全生命周期”管理</t>
  </si>
  <si>
    <t>企业品牌建设与危机管理</t>
  </si>
  <si>
    <t>网络舆论危机处置技巧沙盘推演</t>
  </si>
  <si>
    <t>品牌危机管理</t>
  </si>
  <si>
    <r>
      <rPr>
        <b/>
        <sz val="16"/>
        <rFont val="宋体"/>
        <charset val="134"/>
        <scheme val="minor"/>
      </rPr>
      <t>创新思维企业辅导教练</t>
    </r>
    <r>
      <rPr>
        <sz val="16"/>
        <rFont val="宋体"/>
        <charset val="134"/>
      </rPr>
      <t xml:space="preserve">
10年企业授课经验
5年台资企业管理经验
左圆右方创新©联合研发导师
国家人社部高级行动学习认证促动师/绩效改进师
1700场创新思维类课程辅导、540+家大型企业思维训练特聘讲师
曾任：富士康科技集团丨培训经理
曾任：布罗登教育集团丨市场总监
英国博赞©思维导图/《创新基因》/《全脑思维与表达沙盘》/《结构性思维》认证讲师
腾讯、巨人网络、华润集团、中国电信、奥康等多家企业创新思维&amp;思维导图辅导教练</t>
    </r>
  </si>
  <si>
    <t>左圆右方创新®创新思维与问题解决</t>
  </si>
  <si>
    <t>左圆右方创新®产品创新与价值升级</t>
  </si>
  <si>
    <t>左圆右方创新®极致服务与体验创新</t>
  </si>
  <si>
    <t>左圆右方创新®技术突破与研发创新</t>
  </si>
  <si>
    <t>结构化思维与表达—言之有“物”、有“理”、有“力”</t>
  </si>
  <si>
    <t>思维导图在职场中的应用—想得清楚、说得到位、做得高效</t>
  </si>
  <si>
    <r>
      <rPr>
        <b/>
        <sz val="16"/>
        <rFont val="宋体"/>
        <charset val="134"/>
        <scheme val="minor"/>
      </rPr>
      <t>思维训练专家</t>
    </r>
    <r>
      <rPr>
        <sz val="16"/>
        <rFont val="宋体"/>
        <charset val="134"/>
        <scheme val="minor"/>
      </rPr>
      <t xml:space="preserve">
10年培训及培训管理工作经历
解决力培训发起人
引导式教学技术专家
职场思考力思维训练专家
结构性思维版权认证讲师
左圆右方·创新思维与问题解决认证讲师
安徽省企业管理协会副秘书长
AACTP国际注册培训讲师
AACTP国际认知行动学习促动师
著作：《管理就是解决问题》
曾任：华然装饰集团丨培训总监</t>
    </r>
  </si>
  <si>
    <t>结构性思维·助力思考与表达——能听善懂的思维训练</t>
  </si>
  <si>
    <t>结构性演讲·助力公众表达与呈现——职场荣耀表达的思维训练</t>
  </si>
  <si>
    <t>金字塔原理——构建逻辑思考与高效表达</t>
  </si>
  <si>
    <t>聚焦原因·产出方案——问题的分析与解决五步法</t>
  </si>
  <si>
    <t>理-搭·集-做——高效工作汇报四步法</t>
  </si>
  <si>
    <t>商业创新与策略寻求</t>
  </si>
  <si>
    <r>
      <rPr>
        <b/>
        <sz val="16"/>
        <rFont val="宋体"/>
        <charset val="134"/>
        <scheme val="minor"/>
      </rPr>
      <t xml:space="preserve">系统思维管理应用专家
</t>
    </r>
    <r>
      <rPr>
        <sz val="16"/>
        <rFont val="宋体"/>
        <charset val="134"/>
        <scheme val="minor"/>
      </rPr>
      <t xml:space="preserve">香港大学ICB创新管理研究生
“系统思考100讲”主讲人
英国OpenGenius创新力认证
日产训中国TWI- MTP认证讲师
曾任：华南城集团（上市）丨营销总监
曾任：毅德控股（上市）丨营销总监
曾任：华融集团丨副总经理、总裁助理
</t>
    </r>
  </si>
  <si>
    <t>啤酒游戏：基于系统思考的决策沙盘</t>
  </si>
  <si>
    <t>创新思维应用——提升创新能力的方法与流程©</t>
  </si>
  <si>
    <t>业绩长虹：系统思考与创新增长策略©️</t>
  </si>
  <si>
    <t>认知升维：系统思维与全局思考©</t>
  </si>
  <si>
    <t>决策领导力：系统思维与科学决策©</t>
  </si>
  <si>
    <r>
      <rPr>
        <b/>
        <sz val="16"/>
        <rFont val="宋体"/>
        <charset val="134"/>
        <scheme val="minor"/>
      </rPr>
      <t>思维技术辅导教练</t>
    </r>
    <r>
      <rPr>
        <sz val="16"/>
        <rFont val="宋体"/>
        <charset val="134"/>
        <scheme val="minor"/>
      </rPr>
      <t xml:space="preserve">
中国人民大学MBA
国家高级人力资源管理师
专业人才—高级创新引导师 | 专项人才—高级企业培训师
MTP-TTT日本产业训练协会-授权讲师
英国博赞·思维导图TBLI认证讲师
左圆右方·创新思维©联合研发导师
金字塔原理-逻辑思维与表达©版权课程研发者
MOS微软PPT认证专家
思维技术辅导教练
中国人民大学MBA
国家高级人力资源管理师
专业人才—高级创新引导师 | 专项人才—高级企业培训师
MTP-TTT日本产业训练协会-授权讲师
英国博赞·思维导图TBLI认证讲师
左圆右方·创新思维©联合研发导师
金字塔原理-逻辑思维与表达©版权课程研发者
MOS微软PPT认证专家
曾任：伊利集团丨营销系统全国人力资源总监
曾任：伊利商学院丨培训经理/组织发展经理
曾任：深圳怡亚通供应链有限公司｜人力资源总监</t>
    </r>
  </si>
  <si>
    <t>MTP中层管理者管理技能提升训练</t>
  </si>
  <si>
    <t>从逻辑到创新——思维导图在工作中的应用</t>
  </si>
  <si>
    <t>高效工作汇报技巧提升训练</t>
  </si>
  <si>
    <t>结构思考力——思考更清晰 表达更准确</t>
  </si>
  <si>
    <t>金字塔原理——逻辑思考与高效表达</t>
  </si>
  <si>
    <t>跨部门沟通与协作—模拟联合国沙盘课程</t>
  </si>
  <si>
    <r>
      <rPr>
        <b/>
        <sz val="16"/>
        <rFont val="宋体"/>
        <charset val="134"/>
        <scheme val="minor"/>
      </rPr>
      <t>思维与写作训练专家</t>
    </r>
    <r>
      <rPr>
        <sz val="16"/>
        <rFont val="宋体"/>
        <charset val="134"/>
        <scheme val="minor"/>
      </rPr>
      <t xml:space="preserve">
</t>
    </r>
    <r>
      <rPr>
        <sz val="16"/>
        <color indexed="8"/>
        <rFont val="宋体"/>
        <charset val="134"/>
      </rPr>
      <t>东尼博赞思维导图认证讲师
ICA团队引导认证讲师
左圆右方©创新思维与能力训练认证讲师
《经验萃取》认证授权讲师
曾任：中国移动管理学院  高级培训师
曾任：三星电子鹏泰营销学院 培训总监
曾任：LG电子公司  市场部培训经理</t>
    </r>
  </si>
  <si>
    <t>激活大脑，升级思维——结构化创新工具箱</t>
  </si>
  <si>
    <t>结构化思维——说、写、思场景化训练</t>
  </si>
  <si>
    <t>理性思考，科学决策——系统化问题分析与解决</t>
  </si>
  <si>
    <t>魅力表达——结构化商务演讲与汇报</t>
  </si>
  <si>
    <t>全脑思维，图定职场——思维导图职场高效应用</t>
  </si>
  <si>
    <t>以文载道，妙笔生辉——公文写作提升训练营</t>
  </si>
  <si>
    <r>
      <rPr>
        <b/>
        <sz val="16"/>
        <rFont val="宋体"/>
        <charset val="134"/>
        <scheme val="minor"/>
      </rPr>
      <t>创新领导力实战专家</t>
    </r>
    <r>
      <rPr>
        <sz val="16"/>
        <rFont val="宋体"/>
        <charset val="134"/>
      </rPr>
      <t xml:space="preserve">
25年创新管理实战经验
中英双语授课
腾讯音乐创新顾问/德鲁克学院合作导师
人工智能产业联盟/智能家居产业联盟双创导师
长江商学院金融学会并购投资顾问
证券合规联盟并购投资顾问
现任：米度资本 合伙人
曾任：Sonos（美资上市企业）丨大中华区副总裁/创始人
曾任：摩托罗拉（世界500强）丨北京创新研发中心产品总监
曾任：中国建设银行（世界500强）丨数据工程师</t>
    </r>
  </si>
  <si>
    <t>产品及技术创新——TRIZ创新思维与方法</t>
  </si>
  <si>
    <t>创新思维——盒内创新思维方法及落地</t>
  </si>
  <si>
    <t>公司股权架构与资本战略陷阱</t>
  </si>
  <si>
    <t>管理创新——管理与组织创新的方法与实践</t>
  </si>
  <si>
    <t>横向管理——非职权影响力构助团队合作</t>
  </si>
  <si>
    <t>结构化思维——结构思考力及结构思维力</t>
  </si>
  <si>
    <r>
      <rPr>
        <b/>
        <sz val="16"/>
        <rFont val="宋体"/>
        <charset val="134"/>
        <scheme val="minor"/>
      </rPr>
      <t xml:space="preserve">创新思维辅导教练
</t>
    </r>
    <r>
      <rPr>
        <sz val="16"/>
        <rFont val="宋体"/>
        <charset val="134"/>
        <scheme val="minor"/>
      </rPr>
      <t>30年企业管理实战经验
11年企业创新思维培训经验
国际TRIZ认证二级专家
国家创新工程师答辩评委
曾任：北京绿博恒科技发展有限公司丨合伙人
曾任：北京动力源科技股份有限公司（上市）丨资源采购主管、PDM主管
曾任：北京亿维讯科技有限公司（TRIZ领域龙头企业）丨高级TRIZ研究员、咨询顾问</t>
    </r>
  </si>
  <si>
    <t>TRIZ——提升企业技术创新能力的利器</t>
  </si>
  <si>
    <t>创新思维与创新管理</t>
  </si>
  <si>
    <t>创新思维与实战工具</t>
  </si>
  <si>
    <t>系统思维——管理者处理复杂问题的利器</t>
  </si>
  <si>
    <t>从被动应对到主动创新——问题分析与解决</t>
  </si>
  <si>
    <t>思考清晰、表达精准——向麦肯锡学结构化思维</t>
  </si>
  <si>
    <r>
      <rPr>
        <b/>
        <sz val="16"/>
        <rFont val="宋体"/>
        <charset val="134"/>
        <scheme val="minor"/>
      </rPr>
      <t>创新思维赋能教练</t>
    </r>
    <r>
      <rPr>
        <sz val="16"/>
        <rFont val="宋体"/>
        <charset val="134"/>
        <scheme val="minor"/>
      </rPr>
      <t xml:space="preserve">
国家二级心理咨询师
结构思考力©认证讲师
左圆右方·创新思维©认证讲师
CAF（中国）引导师协会认证引导师
AACTP（美国）行动领导力国际授权认证讲师
曾任：招商银行（北京卡部）丨成长企划岗（培训主管）
曾任：京东物流丨服务提升岗（培训经理）
曾任：叮咚互动丨总经理助理/运营培训经理</t>
    </r>
  </si>
  <si>
    <t>U型思维-U型“四式”问题分析与解决</t>
  </si>
  <si>
    <t>创新思维与创新流程——基于设计思维的创新落地工作坊</t>
  </si>
  <si>
    <t>跨部门沟通——乐高场景化沟通之旅</t>
  </si>
  <si>
    <t>善思妙解巧达——结构化思维应用于汇报表达高效解决</t>
  </si>
  <si>
    <t>水平思考——解决问题和激发创意的思考技巧</t>
  </si>
  <si>
    <t>左脑逻辑，右脑创新——视觉思维在职场中的应用</t>
  </si>
  <si>
    <r>
      <rPr>
        <b/>
        <sz val="16"/>
        <rFont val="宋体"/>
        <charset val="134"/>
        <scheme val="minor"/>
      </rPr>
      <t>思维技术辅导训练专家</t>
    </r>
    <r>
      <rPr>
        <sz val="16"/>
        <rFont val="宋体"/>
        <charset val="134"/>
        <scheme val="minor"/>
      </rPr>
      <t xml:space="preserve">
14年企业管理、培训实战经验
曾任：新东方教育科技集团（深圳）丨培训负责人
曾任：中信银行股份有限公司（信用卡中心）丨培训经理
→ 持多项相关专业资历证书：左圆右方创新©授权认证、英国博赞©思维导图认证、英国博赞©超级记忆认证、Mind Master认证
→ 中信银行、招商证券、华拓科技等多家企业特邀创新思维讲师
→ 曾服务招商证券、工商银行、中信银行等众多大中型企业，累计培训场次300多场</t>
    </r>
  </si>
  <si>
    <t>系统思维与科学决策</t>
  </si>
  <si>
    <t>图胜千言——思维导图法在职场中的应用</t>
  </si>
  <si>
    <t>深度思考，高效表达——金字塔原理的五大修炼</t>
  </si>
  <si>
    <t>思维技术训练专家
10年大型外资企业实战经验
英国管理公会IPMA认证国际职业管理培训师
《POA组织行动力》认证讲师、咨询顾问
《结构性思维》版权课认证资深讲师
DISC性格测评认证讲师和测评师
国际演讲协会全国峰会主持团队总培训师、总裁判
曾任：太美医疗科技（科技独角兽/准上市公司）丨高级销售经理
曾任：雀巢（中国）（世界500强外资）丨渠道销售经理
曾任：上海强生制药有限公司（世界500强外资）丨产品市场主管</t>
  </si>
  <si>
    <t>从0到1打造卓越演讲技巧——魅力商务演讲</t>
  </si>
  <si>
    <t>结构化思维——问题分析与解决技巧</t>
  </si>
  <si>
    <t>思考清晰 表达有力——基于金字塔原理的结构性思维训练</t>
  </si>
  <si>
    <t>目标凝聚伙伴——POA极简思维会议管理</t>
  </si>
  <si>
    <t>向沟通要结果——结构思考与逻辑化表达</t>
  </si>
  <si>
    <t>做得好也要讲得好——基于结构思考的高效工作汇报</t>
  </si>
  <si>
    <r>
      <rPr>
        <b/>
        <sz val="16"/>
        <rFont val="宋体"/>
        <charset val="134"/>
        <scheme val="minor"/>
      </rPr>
      <t xml:space="preserve"> TTT与思维技术实践专家
</t>
    </r>
    <r>
      <rPr>
        <sz val="16"/>
        <rFont val="宋体"/>
        <charset val="134"/>
        <scheme val="minor"/>
      </rPr>
      <t>21年企业培训管理实战经验
11年思维创新应用实践经验
岗位经验内化©认证讲师
英国Tony·Buzan©思维导图认证讲师
左圆右方·创新思维与能力训练©认证讲师
曾任：特百惠（美资50强）公司丨深圳分公司总经理
曾任：博士眼镜股份有限公司丨全国培训总监
曾任：深圳黑蚁控股有限公司丨运营高级经理
曾任：深圳汇洁集团股份有限公司丨全国培训经理</t>
    </r>
  </si>
  <si>
    <t>结构化思维——汇报有力.表达清晰</t>
  </si>
  <si>
    <t>思维工具——思维导图在职场中的应用</t>
  </si>
  <si>
    <t>金字塔原理——高效思考.清晰表达</t>
  </si>
  <si>
    <t>创新思维——问题分析与解决</t>
  </si>
  <si>
    <t>经验萃取——敏捷式课程开发与设计</t>
  </si>
  <si>
    <t>微量元素——4S微课开发与设</t>
  </si>
  <si>
    <r>
      <rPr>
        <b/>
        <sz val="16"/>
        <rFont val="宋体"/>
        <charset val="134"/>
        <scheme val="minor"/>
      </rPr>
      <t xml:space="preserve">思维技术辅导教练
</t>
    </r>
    <r>
      <rPr>
        <sz val="16"/>
        <rFont val="宋体"/>
        <charset val="134"/>
        <scheme val="minor"/>
      </rPr>
      <t>10年企业培训经验
中国人民大学金融学硕士
东尼·博赞思维导图国际认证管理师
ACI注册国际职业培训师/职业生涯规划师
曾任：滴滴公司（上市） | 组织人才发展专家
曾任：国林控股有限公司 | 培训总监/商学院院长</t>
    </r>
  </si>
  <si>
    <t>金字塔原理——逻辑思维与高效沟通表达</t>
  </si>
  <si>
    <t>荣耀表达——结构化汇报与演讲</t>
  </si>
  <si>
    <t>从逻辑到创新——思维导图七星大法©</t>
  </si>
  <si>
    <t>日新月异——创新思维训练与方法</t>
  </si>
  <si>
    <t>结构化思维与表达——思维更清晰，表达更准确</t>
  </si>
  <si>
    <t>问题分析与解决——把握关键，系统思考</t>
  </si>
  <si>
    <r>
      <rPr>
        <b/>
        <sz val="16"/>
        <rFont val="宋体"/>
        <charset val="134"/>
        <scheme val="minor"/>
      </rPr>
      <t>思维技术辅导教练</t>
    </r>
    <r>
      <rPr>
        <sz val="16"/>
        <rFont val="宋体"/>
        <charset val="134"/>
        <scheme val="minor"/>
      </rPr>
      <t xml:space="preserve">
5年的高校任职经验+16年大型企业实战经验
思维导图国际认证管理师+4D领导力国际认证讲师+ACE国际认证引导师+高级企业培训师+国家心理咨询师（二级）
曾任：快手丨 高级培训经理
曾任：腾讯丨 高级培训经理
曾任：搜狐 | 培训经理
曾任：久泰能源集团 丨 培训部长
——已服务过中石化、国网，中煤、中海运、猎豹网络、快手、内蒙古工业大学、天津外国语大学等企业/单位，累计授课场次超300+场。</t>
    </r>
  </si>
  <si>
    <t>思维导图在职场中的应用</t>
  </si>
  <si>
    <t>高效汇报——金字塔原理与工作汇报</t>
  </si>
  <si>
    <t>从实际出发——群策群力的问题分析与解决（工作坊）</t>
  </si>
  <si>
    <t>从逻辑到创新的思维导图——职场新应用</t>
  </si>
  <si>
    <t>创新思维应用——创新思维流程与工具</t>
  </si>
  <si>
    <r>
      <rPr>
        <b/>
        <sz val="16"/>
        <rFont val="宋体"/>
        <charset val="134"/>
      </rPr>
      <t xml:space="preserve">组织效能与思维训练教练
</t>
    </r>
    <r>
      <rPr>
        <sz val="16"/>
        <rFont val="宋体"/>
        <charset val="134"/>
      </rPr>
      <t>23年企业管理实战经验
左圆右方©创新思维认证讲师
结构化思维认证讲师
IPTA认证培训师
AACTP行动学习促动师
现任：西安某高校工商管理学院 | 高级教师
曾任：西安某医疗科技有限公司 | 执行董事&amp;总经理
曾任：西安某上市医疗科技集团 | 副总裁</t>
    </r>
  </si>
  <si>
    <t>推陈出新——创新思维与创新管理</t>
  </si>
  <si>
    <t>妙笔生花——金字塔思维练就写作达人</t>
  </si>
  <si>
    <t>深谋远虑——系统思维的问题分析与解决</t>
  </si>
  <si>
    <t>春风化雨——360度沟通</t>
  </si>
  <si>
    <t>知行合一——卓越执行力修炼</t>
  </si>
  <si>
    <t>蒸蒸日上——职业化素养提升</t>
  </si>
  <si>
    <r>
      <rPr>
        <b/>
        <sz val="16"/>
        <rFont val="宋体"/>
        <charset val="134"/>
      </rPr>
      <t>创意写作实战专家</t>
    </r>
    <r>
      <rPr>
        <sz val="16"/>
        <rFont val="宋体"/>
        <charset val="134"/>
      </rPr>
      <t xml:space="preserve">
文学博士
中国古代文学副教授
中国社科院高级访问学者
“格局创意写作”系列丛书作者
经典咨询项目“深塑企业行文系统”创始人
曾任：天创广告艺术中心董事总经理
现任：中国写作学会会员/中华博士后联合会理事/世界华文创意写作协会会员
24年公文写作、文案策划、新媒体写作、软文写作、网络舆情管理的咨询与实战经验</t>
    </r>
  </si>
  <si>
    <t>金字塔原理与公文写作</t>
  </si>
  <si>
    <t>模式化公文写作</t>
  </si>
  <si>
    <t>如何用人工智能快速写就有销售力的广告文案</t>
  </si>
  <si>
    <t>如何用人工智能写公文</t>
  </si>
  <si>
    <t>危机舆情管理与媒体表达</t>
  </si>
  <si>
    <t>新媒体时代的新闻写作与宣传</t>
  </si>
  <si>
    <r>
      <rPr>
        <b/>
        <sz val="16"/>
        <rFont val="宋体"/>
        <charset val="134"/>
      </rPr>
      <t>资深实战OFFICE专家</t>
    </r>
    <r>
      <rPr>
        <sz val="16"/>
        <rFont val="宋体"/>
        <charset val="134"/>
      </rPr>
      <t xml:space="preserve">
深耕办公高级应用20年
微软OFFICE金牌讲师
微软全球认证讲师(MCT)
金山WPS精品课特约讲师
工信部认证高级项目管理师
曾就职于微软认证高级技术教育中心，获微软全球认证讲师(MCT)、微软系统工程师（MCSE）等认证，是资深微软技术专家，同时是微软中国首批专业OFFICE讲师，曾担任微软讲师团队面试专家，主讲众多微软OFFICE新产品发布会
</t>
    </r>
  </si>
  <si>
    <t>POWER BI商业智能数据可视化</t>
  </si>
  <si>
    <t>基于PROJECT实现成功项目管理</t>
  </si>
  <si>
    <t>体验Word文档办公美学</t>
  </si>
  <si>
    <t>用Python自动办公，做职场高手</t>
  </si>
  <si>
    <t>用数据分析解决商业问题课程</t>
  </si>
  <si>
    <t>职场OFFICE高效宝典</t>
  </si>
  <si>
    <r>
      <rPr>
        <b/>
        <sz val="16"/>
        <rFont val="宋体"/>
        <charset val="134"/>
      </rPr>
      <t>AI办公与数据分析资深专家</t>
    </r>
    <r>
      <rPr>
        <sz val="16"/>
        <rFont val="宋体"/>
        <charset val="134"/>
      </rPr>
      <t xml:space="preserve">
微软特约讲师
资深微软护航技术专家
12年微软认证讲师（MCT）
微软全球最有价值专家（MVP）
中国移动数据分析特约讲师
连续3届金山办公最有价值专家（KVP）
微软Windows及Office产品特邀推广讲师
中移在线总部线上（2000+人）数据分析指定培训讲师
曾任：深圳黎明网络教育中心总经理</t>
    </r>
  </si>
  <si>
    <t>AI重塑办公——AIGC开启智能办公新时代</t>
  </si>
  <si>
    <t>分析利器——Python数据分析与可视化实战</t>
  </si>
  <si>
    <t>三剑合一——Office三剑客在职场中高效应用技巧</t>
  </si>
  <si>
    <t>数据决策——数据分析思维与能力提升实战技巧</t>
  </si>
  <si>
    <t>数据驱动业务——AI自动化数据分析实战技巧</t>
  </si>
  <si>
    <t>双剑合璧——AI助力PPT自动化精美设计与呈现技巧</t>
  </si>
  <si>
    <r>
      <rPr>
        <b/>
        <sz val="16"/>
        <rFont val="宋体"/>
        <charset val="134"/>
      </rPr>
      <t xml:space="preserve">职场效能提升专家
</t>
    </r>
    <r>
      <rPr>
        <sz val="16"/>
        <rFont val="宋体"/>
        <charset val="134"/>
      </rPr>
      <t>12年企业培训师经验
北京交通大学MBA
国家高级企业培训师|国家高级企业人力资源管理师
企业培训师、人力资源管理师特邀认证讲师
高级学习设计师|高级经验萃取师
《经验萃取》（企业内训版）、《轻松讲好课——培训师交互式授课工具箱》、《幽默36“技”——可复制的幽默技术训练沙盘》、《行动学习工具箱——行动学习工具在培训教学中的运用》版权课程核心研发导师
曾任：深圳水务集团（大型国企）丨综合办公室主任/人力资源总监</t>
    </r>
  </si>
  <si>
    <t>岗位经验内化——内训师课程设计与开发（1—4阶段）</t>
  </si>
  <si>
    <t>有事儿您说话——玩转职场沟通</t>
  </si>
  <si>
    <t>高效行政管理综合技能提升训练</t>
  </si>
  <si>
    <t>全脑表达 出口成章——让你的演讲更精彩</t>
  </si>
  <si>
    <t>妙笔生花——现代企业公文写作技巧</t>
  </si>
  <si>
    <t>新闻写作的制胜技法</t>
  </si>
  <si>
    <r>
      <rPr>
        <b/>
        <sz val="16"/>
        <rFont val="宋体"/>
        <charset val="134"/>
      </rPr>
      <t>Office软件应用实战专家</t>
    </r>
    <r>
      <rPr>
        <sz val="16"/>
        <rFont val="宋体"/>
        <charset val="134"/>
      </rPr>
      <t xml:space="preserve">
10年Excel培训实践经验
曾任：北广基业（天津）有限责任公司丨经理
曾任：某财务咨询培训机构丨总裁助理
曾任：某大型财务咨询机构丨网络事业部经理
→著作：《Excel2003-2010数据透视表从入门到精通》
→录制《Excel高效应用训练营》，近2万多名财务人员进行点播学习
→为全国近1000多家汽车4S店提供《汽车4S店可视化分析图表制作》等系列课程培训
→为江苏中材科技/扬州大洋造船等2000多家企业提供Excel方面公开课程培训和咨询服务
</t>
    </r>
  </si>
  <si>
    <t>玩转Office：打造职场高效办公战斗力</t>
  </si>
  <si>
    <t>职场人士必修的PPT演示设计实战技巧</t>
  </si>
  <si>
    <t>职场高效办公：Excel数据管理与分析从入门到精通</t>
  </si>
  <si>
    <t>Power BI在企业经营数据分析中的高效应用</t>
  </si>
  <si>
    <t>用数据决策：构建企业智能化财务分析报表</t>
  </si>
  <si>
    <t>职场高效办公：Word排版技巧必学必会</t>
  </si>
  <si>
    <r>
      <rPr>
        <b/>
        <sz val="16"/>
        <rFont val="宋体"/>
        <charset val="134"/>
      </rPr>
      <t>公文写作实战教练</t>
    </r>
    <r>
      <rPr>
        <sz val="16"/>
        <rFont val="宋体"/>
        <charset val="134"/>
      </rPr>
      <t xml:space="preserve">
行政管理师/高级秘书
15年公文/新闻写作实战经验
IPTA国际注册培训师
曾通过记者职业资格认证
湖南永州市对外宣传大使
曾任：湖南永州市委市政府接待处丨办公室主任
曾任：湖南某广播电视台丨专题部副总监/资深编导
曾任：合一文化传媒公司丨总经理</t>
    </r>
  </si>
  <si>
    <t>公文系列课程-公文基础知识普及</t>
  </si>
  <si>
    <t>公文系列课程-公文语言表达训练</t>
  </si>
  <si>
    <t>公文系列课程-总结汇报类写作训练</t>
  </si>
  <si>
    <t>公文系列课程-日常类公文写作训练</t>
  </si>
  <si>
    <t>公文系列课程-领导讲话稿写作训练</t>
  </si>
  <si>
    <t>好新闻就在你身边——企业新闻写作</t>
  </si>
  <si>
    <r>
      <rPr>
        <b/>
        <sz val="16"/>
        <rFont val="宋体"/>
        <charset val="134"/>
      </rPr>
      <t>办公软件实战应用专家</t>
    </r>
    <r>
      <rPr>
        <sz val="16"/>
        <rFont val="宋体"/>
        <charset val="134"/>
      </rPr>
      <t xml:space="preserve">
新生代PPT设计专家
数据分析师（产品运营方向）
金山办公稻壳WPS定制设计师
深圳市区政府特约office办公培训讲师
北京中新金桥特邀线上office系列课程金牌讲师
上海市奉贤区政府特邀办公培训讲师
华为发布会PPT设计师/中兴通讯发布会PPT设计师
中广核集团PPT设计师/一汽奔腾PPT设计师</t>
    </r>
  </si>
  <si>
    <t>Excel高效数据分析和可视化呈现</t>
  </si>
  <si>
    <t>Office三剑客之办公达人成长之路</t>
  </si>
  <si>
    <t>Power Bi商业大数据经营分析实务培训</t>
  </si>
  <si>
    <t>Word达人之高效排版与应用</t>
  </si>
  <si>
    <t>WPS三剑客之办公达人成长之路</t>
  </si>
  <si>
    <t>职场AI应用：ChatGPT让你的工作效率爆炸式提升！</t>
  </si>
  <si>
    <r>
      <rPr>
        <b/>
        <sz val="16"/>
        <rFont val="宋体"/>
        <charset val="134"/>
      </rPr>
      <t>职场效能提升专家</t>
    </r>
    <r>
      <rPr>
        <sz val="16"/>
        <rFont val="宋体"/>
        <charset val="134"/>
      </rPr>
      <t xml:space="preserve">
国家注册企业培训师
IPTA国际职业培训师
TTT专业讲评认证导师
OFFICE系列课程认证讲师
WPS KVP(金山公司最有价值专家)
英国·博赞思维导图认证管理师
中电联“兼职培训师大赛”PPT课件制作导师
人力资源和社会保障部“培训送企业”讲师团讲师
《Keep Learning 思维树》版权课证认证讲师
曾任：协鑫集团|项目改善经理</t>
    </r>
  </si>
  <si>
    <t>OFFICE三剑客办公效能提升技巧</t>
  </si>
  <si>
    <t>办公效能革命——Excel数据统计与分析技巧</t>
  </si>
  <si>
    <t>公众表达与高效演讲技巧</t>
  </si>
  <si>
    <t>结构性工作汇报——帮你打造最强说服力</t>
  </si>
  <si>
    <t>让思维看得见——思维导图在职场中的运用</t>
  </si>
  <si>
    <t>商务办公——Word规范化排版技巧(高级版)</t>
  </si>
  <si>
    <t>办公软件应用实战专家
15年办公软件培训实践经验
微软办公软件国际认证WORD大师
微软认证技术专家
微软系统工程师（MCSE)
出版《windows2000活动目录》一书
思科认证网络工程师（CCNA）
思科认证网络专业人员（CCNP）
国家电网常年特聘办公软件专家曾任：中国银泰投资有限公司|经理（信息技术部）
曾任：中国银泰投资有限公司（金融）|信息技术部主管
曾任：北京辰石嘉业信息技术有限公司|培训主管
曾任：环球恒通（北京）科技有限公司|培训经理
擅长领域：Office三剑客、WPS三剑客、PPT制作、Power Bi等等</t>
  </si>
  <si>
    <t>Office高效办公速成</t>
  </si>
  <si>
    <t>Excel企业实用技能汇总</t>
  </si>
  <si>
    <t>用Excel和PPT实现高人一筹的汇报展示</t>
  </si>
  <si>
    <t>PPT商业演示技巧与设计原则</t>
  </si>
  <si>
    <t>Word专业排版和超酷OneNote笔记本</t>
  </si>
  <si>
    <t>WPS三剑客实用技巧</t>
  </si>
  <si>
    <r>
      <rPr>
        <b/>
        <sz val="16"/>
        <rFont val="宋体"/>
        <charset val="134"/>
      </rPr>
      <t>职场竞争力提升专家</t>
    </r>
    <r>
      <rPr>
        <sz val="16"/>
        <rFont val="宋体"/>
        <charset val="134"/>
      </rPr>
      <t xml:space="preserve">
12年企业员工管理实战经验
黑龙江民盟省委委员
黑龙江省区工商联执委
IPP资质认证国际绩效改进师
2022中国深圳主持人大赛冠军
曾任：中国电信（省公司）丨培训负责人
曾任：大商圈互联网有限公司丨总经办主任、董事长秘书</t>
    </r>
  </si>
  <si>
    <t>企业公文写作实务</t>
  </si>
  <si>
    <t>好新闻就是生产力</t>
  </si>
  <si>
    <t>职场高效沟通</t>
  </si>
  <si>
    <t>职业形象与商务礼仪</t>
  </si>
  <si>
    <t>职业素养修炼</t>
  </si>
  <si>
    <t>办公室综合管理技能提升</t>
  </si>
  <si>
    <r>
      <rPr>
        <b/>
        <sz val="16"/>
        <rFont val="宋体"/>
        <charset val="134"/>
      </rPr>
      <t>Office智慧办公专家</t>
    </r>
    <r>
      <rPr>
        <sz val="16"/>
        <rFont val="宋体"/>
        <charset val="134"/>
      </rPr>
      <t xml:space="preserve">
10年企业办公软件培训及咨询经验
微软全球认证讲师(MCT)
腾讯连续6年指定办公软件特聘讲师
微软内训指定专业讲师|华为认证讲师
曾任：深圳微软技术中心（世界500强）|office售后培训师
★ 深圳大学、南方科技大学、香港中文大学等大学特聘办公软件讲师
★ 顺丰、南方电网、招商银行等1000+家企业Office咨询及培训经历
</t>
    </r>
  </si>
  <si>
    <t>Office三剑客轻松解决办公杂症</t>
  </si>
  <si>
    <t>高效运用Excel，商务办公“快准全”</t>
  </si>
  <si>
    <t>轻松玩转Excel函数，高效进行商业数据处理</t>
  </si>
  <si>
    <t>小白变专家——PPT实战设计指南</t>
  </si>
  <si>
    <t>速成工作型PPT，为展示锦上添花</t>
  </si>
  <si>
    <t>自助服务——Power BI大数据可视化解决方案</t>
  </si>
  <si>
    <r>
      <rPr>
        <b/>
        <sz val="16"/>
        <rFont val="宋体"/>
        <charset val="134"/>
      </rPr>
      <t xml:space="preserve">公文写作实战专家
</t>
    </r>
    <r>
      <rPr>
        <sz val="16"/>
        <rFont val="宋体"/>
        <charset val="134"/>
      </rPr>
      <t>18年公文写作实战经验
7次荣立个人三等功，2次荣获嘉奖
武警中校转业干部
中级政工师、国家人力资源管理师
曾任：武警北京总队政治工作部 | 宣传处党委理论学习中心组负责人（副团职）
曾任：金杜律师事务所（国际知名律所） | 党委工作办公室副主任
曾任：永定河流域公司（国企） | 职工监事、党群工作部部长助理</t>
    </r>
  </si>
  <si>
    <t>公文写作伴我职业生涯（公文写作系列一）</t>
  </si>
  <si>
    <t>领会意图写好领导讲话（公文写作系列二）</t>
  </si>
  <si>
    <t>脱颖而出写好总结汇报（公文写作系列三）</t>
  </si>
  <si>
    <t>准确达意写好会议纪要（公文写作系列四）</t>
  </si>
  <si>
    <t>求实创新写好新闻信息（公文写作系列五）</t>
  </si>
  <si>
    <t>国有企业公文写作实务（公文写作系列六）</t>
  </si>
  <si>
    <r>
      <rPr>
        <b/>
        <sz val="16"/>
        <rFont val="宋体"/>
        <charset val="134"/>
      </rPr>
      <t>管理心理学专家</t>
    </r>
    <r>
      <rPr>
        <sz val="16"/>
        <rFont val="宋体"/>
        <charset val="134"/>
      </rPr>
      <t xml:space="preserve">
国家二级心理咨询师
日产训（中国）MTP-TTT（6单元版）认证讲师
CCI中商国际管理研究院授权讲师
美国4D（中国）中心授权讲师
AACTP认证行动学习促动师
星巴克中国青年领导力培养项目辅导导师
《冰糖炖鸭梨：让压力和负面情绪变成人生美味》版权所有人
曾任：世联行（上市公司）丨人力资源经理/高级培训师
曾任：中和黄埔分公司丨总经理
曾任：北大汇丰领导力中心丨微课程项目研发负责人</t>
    </r>
  </si>
  <si>
    <t>极简情商：高情商沟通技能提升</t>
  </si>
  <si>
    <t>达成协作：冲突管理</t>
  </si>
  <si>
    <t>洞察人性：管理心理学在工作中的应用</t>
  </si>
  <si>
    <t>凝心聚力：情商领导力</t>
  </si>
  <si>
    <t>情感融通：管理者情商修炼</t>
  </si>
  <si>
    <t>压力画像：情绪与压力管理（沉浸式桌游版）</t>
  </si>
  <si>
    <r>
      <rPr>
        <b/>
        <sz val="16"/>
        <rFont val="宋体"/>
        <charset val="134"/>
      </rPr>
      <t xml:space="preserve">职业发展教练
</t>
    </r>
    <r>
      <rPr>
        <sz val="16"/>
        <rFont val="宋体"/>
        <charset val="134"/>
      </rPr>
      <t>国家级职业生涯规划师、咨询师、培训师
职业生涯规划版权课【职涯蓝图】版权作者
中国人民大学/上海交通大学/香港亚洲商学院客座教授
AACTP国际职业培训师、DISC国际双证班认证讲师
日产训（中国）MTP-TTT（6单元版）认证讲师
DISC社群联合创始人，2015年【我是好讲师】全国50强
版权课-职业生涯规划课认证讲师 &amp; 结构性思维认证讲师
版权课-五维教练领导力认证讲师 &amp; EI情感智能认证讲师
版权课-重新设计你的工作认证讲师
曾任：伊利集团丨奶粉事业部 高级销售能力发展经理
曾任：柯尼卡美能达 (中国)丨直销统括部 高级培训经理
曾任：东芝（中国）丨培训发展部 培训主任
曾任：友立资讯（中国）丨营销市场部 销售总监</t>
    </r>
  </si>
  <si>
    <t>DISC高效沟通</t>
  </si>
  <si>
    <t>商业故事的影响力——影响与说服他人的秘密</t>
  </si>
  <si>
    <t>五维教练领导力</t>
  </si>
  <si>
    <t>职场思考力</t>
  </si>
  <si>
    <t>职涯蓝图-职业生涯规划</t>
  </si>
  <si>
    <t>职涯蓝图-重新设计你的工作</t>
  </si>
  <si>
    <r>
      <rPr>
        <b/>
        <sz val="16"/>
        <color rgb="FF000000"/>
        <rFont val="宋体"/>
        <charset val="134"/>
      </rPr>
      <t>商务礼仪专家</t>
    </r>
    <r>
      <rPr>
        <sz val="16"/>
        <color indexed="8"/>
        <rFont val="宋体"/>
        <charset val="134"/>
      </rPr>
      <t xml:space="preserve">
福建省礼仪协会理事
DISC认证讲师/测评师
中国女性形象工程特邀礼仪专家
厦门海峡导报商务礼仪专栏作者
厦门大学外文系英语专业学士（能双语授课及纯英语授课）
曾任：柯达(中国)行政主任、采购经理、内训讲师、总经理秘书
曾任：林德(中国)总裁办公室主任、资深讲师（获“最佳讲师”称号）
</t>
    </r>
  </si>
  <si>
    <t>礼行天下——高端商务礼仪</t>
  </si>
  <si>
    <t>行政统筹管理技能提升</t>
  </si>
  <si>
    <t>妙笔生花—实用公文写作</t>
  </si>
  <si>
    <t>井井有条——高效会务管理</t>
  </si>
  <si>
    <t>高情商的情绪压力管理</t>
  </si>
  <si>
    <t>赢在起点—新员工职业素养培训</t>
  </si>
  <si>
    <r>
      <rPr>
        <b/>
        <sz val="16"/>
        <rFont val="宋体"/>
        <charset val="134"/>
      </rPr>
      <t>职场效能提升教练</t>
    </r>
    <r>
      <rPr>
        <sz val="16"/>
        <rFont val="宋体"/>
        <charset val="134"/>
      </rPr>
      <t xml:space="preserve">
职场畅销书《3个月成为职业化员工》作者
20余年大型（跨国）企业人力资源管理与培训经验
亚洲（澳门）国际管理学院 工商管理学硕士
国际神经语义学协会认证NLP教练
欧卡（OH卡、潜意识投射卡）企业带领师
国际职业训练协会（简称IPTA）认证导师
国家认证职业生涯规划师、咨询师、培训师
国家认证心理咨询师、情绪管理师、EAP心理辅导师
DISC社群联合创始人/DISC性格分析授权导师
中山大学/福建省金融职业技术学院特聘讲师
曾任：金日（制药）集团（大型港资企业）丨内训讲师
曾任：金得利集团（大型民营企业）丨培训经理
曾任：德诚黄金集团（黄金珠宝行业领军企业）丨人力资源总监
曾任：山田绿色资源（新加坡上市）丨中国区人力资源中心总经理
</t>
    </r>
  </si>
  <si>
    <t>做自己的生涯教练——IDP员工职业生涯发展计划</t>
  </si>
  <si>
    <t>职场加速器——从学校人到职场人的职业化塑造</t>
  </si>
  <si>
    <t>自我管理——卓越员工自我效能五项管理</t>
  </si>
  <si>
    <t>自我赋能——塑造积极主动心态的3把钥匙</t>
  </si>
  <si>
    <t>打造心理复原力——职场必备情绪与压力管理</t>
  </si>
  <si>
    <t>高能职场沟通课——高品质沟通的8大必修技</t>
  </si>
  <si>
    <r>
      <rPr>
        <b/>
        <sz val="16"/>
        <rFont val="宋体"/>
        <charset val="134"/>
      </rPr>
      <t>团队职业化提升专家-体验式</t>
    </r>
    <r>
      <rPr>
        <sz val="16"/>
        <rFont val="宋体"/>
        <charset val="134"/>
      </rPr>
      <t xml:space="preserve">
浙江太古可口可乐特聘讲师
农业银行《阳光心态》指定讲师
清华、浙大总裁班特聘讲师
曾任：浙江金华粮食局局长秘书
庄老师从事企业管理20多年，曾任中学教师、机关干部、国企改制负责人，2007年成为职业讲师，11年来为银行、烟草、电力、通讯、保险、制造业、电力、机关事业单位等多个行业，授课1500天以上，被誉为“激励大师”、“幸福人生导师”</t>
    </r>
  </si>
  <si>
    <t>感恩与忠诚</t>
  </si>
  <si>
    <t>责任胜于能力</t>
  </si>
  <si>
    <t>优秀员工的全能修炼</t>
  </si>
  <si>
    <t>阳光心态与情压管理</t>
  </si>
  <si>
    <t>职业生涯规划</t>
  </si>
  <si>
    <r>
      <rPr>
        <b/>
        <sz val="16"/>
        <rFont val="宋体"/>
        <charset val="134"/>
      </rPr>
      <t xml:space="preserve">实战派企业培训导师
</t>
    </r>
    <r>
      <rPr>
        <sz val="16"/>
        <rFont val="宋体"/>
        <charset val="134"/>
      </rPr>
      <t>国家认证高级礼仪培训师
家庭教育与实践课题研究员
国家二级心理咨询师</t>
    </r>
    <r>
      <rPr>
        <b/>
        <sz val="16"/>
        <rFont val="宋体"/>
        <charset val="134"/>
      </rPr>
      <t xml:space="preserve">
</t>
    </r>
    <r>
      <rPr>
        <sz val="16"/>
        <rFont val="宋体"/>
        <charset val="134"/>
      </rPr>
      <t xml:space="preserve">曾任：联想集团丨分销商运营总监（世界500强）
曾任：ITAT集团丨区域总监（港资：20000人）
</t>
    </r>
  </si>
  <si>
    <t>销售思维学礼仪</t>
  </si>
  <si>
    <t>客户思维学拜访礼仪</t>
  </si>
  <si>
    <t>客户思维学接待礼仪</t>
  </si>
  <si>
    <t>客户思维学宴请礼仪</t>
  </si>
  <si>
    <t>高情商沟通</t>
  </si>
  <si>
    <t>职业素养与职场行动力</t>
  </si>
  <si>
    <r>
      <rPr>
        <b/>
        <sz val="16"/>
        <rFont val="宋体"/>
        <charset val="134"/>
      </rPr>
      <t>应用礼学与职场效能提升专家</t>
    </r>
    <r>
      <rPr>
        <sz val="16"/>
        <rFont val="宋体"/>
        <charset val="134"/>
      </rPr>
      <t xml:space="preserve">
中国政法大学民商法硕士
中国贸促会注册应用礼学专家
东盟国际礼仪大赛专家评委/中国省级赛区组委会主席
AACTP国际认证行动学习促动师
CCPIT国际注册职业能力实训与测评专家
CCS全球认证情商测评顾问/情商高阶引导师
应用礼学©国家版权课程著作权人
曾任：SARDA亚洲航空发展研究学会 副秘书长
曾任：ACN翔联国际教育投资集团 项目总监/资深合伙⼈
曾任：东盟国际好少年礼仪大赛中国·河南赛区 组委会主席
曾任：东盟国际茶艺仙子大赛中国·河南赛区 组委会主席
常年受聘辅导于党政军机关/世界500强/国央企及大金融业</t>
    </r>
  </si>
  <si>
    <t>国(央)企职场规则与职业素养提升</t>
  </si>
  <si>
    <t>乐活职场·情绪压力管理与阳光心态塑造</t>
  </si>
  <si>
    <t>全息沟通力·360°高情商沟通精粹</t>
  </si>
  <si>
    <t>体验为王·情境化接待精研与实践</t>
  </si>
  <si>
    <t>应用礼学赋能职场效能提升◎</t>
  </si>
  <si>
    <t>政企大客户营销商务素养与情商管理</t>
  </si>
  <si>
    <r>
      <rPr>
        <b/>
        <sz val="16"/>
        <rFont val="宋体"/>
        <charset val="134"/>
      </rPr>
      <t>职场效能提升专家</t>
    </r>
    <r>
      <rPr>
        <sz val="16"/>
        <rFont val="宋体"/>
        <charset val="134"/>
      </rPr>
      <t xml:space="preserve">
18年以上职场效能管理实战经验
Six Seconds情商高阶引导师|测评顾问|管理精要授权讲师
设计人生认证教练（斯坦福大学国际版权）
国家心理咨询师二级
日产训MTP认证讲师
南开大学经济学硕士
曾任：天津现代集团   集团培训总监
曾任：天狮集团   总部课程开发负责人/ 海外培训经理
曾任：中德住房储蓄银行   总行资深培训师
</t>
    </r>
  </si>
  <si>
    <t>开启“爆燃”模式—职业素养锻造训</t>
  </si>
  <si>
    <t>提速增效——职场精英十五项关键行为</t>
  </si>
  <si>
    <t>适配—职场竞争力锻造训</t>
  </si>
  <si>
    <t>打好你的职场王牌——阳光心态正能量</t>
  </si>
  <si>
    <t>打好你的职场王牌——情绪与压力管理</t>
  </si>
  <si>
    <t>化茧成蝶——从校园人到企业人</t>
  </si>
  <si>
    <r>
      <rPr>
        <b/>
        <sz val="16"/>
        <rFont val="宋体"/>
        <charset val="134"/>
      </rPr>
      <t>心态教练导师</t>
    </r>
    <r>
      <rPr>
        <sz val="16"/>
        <rFont val="宋体"/>
        <charset val="134"/>
      </rPr>
      <t xml:space="preserve">
</t>
    </r>
    <r>
      <rPr>
        <sz val="16"/>
        <color indexed="8"/>
        <rFont val="宋体"/>
        <charset val="134"/>
      </rPr>
      <t>职业素养提升专家
国家二级心理咨询师
NLP教练技术执行师
正面管教教师认证讲师
东莞市公益爱心传播大使
中华形象文化协会秘书长
注册国际高级礼仪培训师（CISET）
现任：东莞市和悦涂料科技有限公司总经理</t>
    </r>
  </si>
  <si>
    <t>卓越团队知行打造</t>
  </si>
  <si>
    <t>核心人才心态升级训练</t>
  </si>
  <si>
    <t>核心人才有效沟通训练</t>
  </si>
  <si>
    <t>职场精英阳光心态升级训练营</t>
  </si>
  <si>
    <t>职场精英情绪管理与压力缓解</t>
  </si>
  <si>
    <t>从学校人到企业人的华丽转身</t>
  </si>
  <si>
    <r>
      <rPr>
        <b/>
        <sz val="16"/>
        <rFont val="宋体"/>
        <charset val="134"/>
      </rPr>
      <t xml:space="preserve">职场效能提升专家
</t>
    </r>
    <r>
      <rPr>
        <sz val="16"/>
        <rFont val="宋体"/>
        <charset val="134"/>
      </rPr>
      <t>15年大型上市集团人力资源管理及培训经验
8年企业管理咨询辅导与培训经验
清华大学应用心理学研究生班
国家二级心理咨询师
国际WMECA国际催眠治疗师
日产训（中国）MTP-TTT（6单元版）认证讲师
NLP教练证书、国际认证讲师（英国认证）
曾任：香港永嘉集团丨人力资源部(发展和沟通)经理
曾任：香港联志集团丨人力资源部(培训与发展)经理</t>
    </r>
  </si>
  <si>
    <t>自我认知——管理者角色认知</t>
  </si>
  <si>
    <t>智慧传承——带教辅导传帮带的领导技术</t>
  </si>
  <si>
    <t>新生代员工领导</t>
  </si>
  <si>
    <t>“新”光璀璨——从莘莘学子到职场新秀</t>
  </si>
  <si>
    <t>“情”稳“意”坚——情绪和压力管理</t>
  </si>
  <si>
    <t>得心应手——高情商管理者的7项修炼</t>
  </si>
  <si>
    <r>
      <rPr>
        <b/>
        <sz val="16"/>
        <rFont val="宋体"/>
        <charset val="134"/>
      </rPr>
      <t>服务·投诉实战教练</t>
    </r>
    <r>
      <rPr>
        <sz val="16"/>
        <rFont val="宋体"/>
        <charset val="134"/>
      </rPr>
      <t xml:space="preserve">
15年中国移动服务管理、投诉实战经验
15年世界500强服务管理、投诉实战经验
国家QC诊断师
专注投诉处理培训
曾任：中国移动|服务投诉主管 企业内训师</t>
    </r>
  </si>
  <si>
    <t>核心服务意识</t>
  </si>
  <si>
    <t>投诉处理艺术——投诉是一道题</t>
  </si>
  <si>
    <t>优质服务技能三项修炼</t>
  </si>
  <si>
    <t>做好客户服务的“两把刷子”</t>
  </si>
  <si>
    <t>快乐工作训练营—（鱼）的哲学</t>
  </si>
  <si>
    <r>
      <rPr>
        <b/>
        <sz val="16"/>
        <rFont val="宋体"/>
        <charset val="134"/>
      </rPr>
      <t xml:space="preserve">奢侈品鉴赏师
</t>
    </r>
    <r>
      <rPr>
        <sz val="16"/>
        <rFont val="宋体"/>
        <charset val="134"/>
      </rPr>
      <t>国际高级礼仪讲师
ACI注册国际高级礼仪讲师
中国民航——航空礼仪培训导师
中国BTCT银行认证培训师
国内知名电视台形象礼仪顾问
天津大学、南开大学、天津外国语学院特聘礼仪导师</t>
    </r>
  </si>
  <si>
    <t>赢在有礼——政务、商务接待礼仪</t>
  </si>
  <si>
    <t>奢侈品鉴赏、珠宝</t>
  </si>
  <si>
    <t>国际涉外商务礼仪</t>
  </si>
  <si>
    <t>金牌商务礼仪</t>
  </si>
  <si>
    <t>新员工商务职场礼仪</t>
  </si>
  <si>
    <t>妆点人生及搭配技巧</t>
  </si>
  <si>
    <r>
      <rPr>
        <b/>
        <sz val="16"/>
        <rFont val="宋体"/>
        <charset val="134"/>
      </rPr>
      <t>职场效能提升专家</t>
    </r>
    <r>
      <rPr>
        <sz val="16"/>
        <rFont val="宋体"/>
        <charset val="134"/>
      </rPr>
      <t xml:space="preserve">
北京大学 法学专业毕业 
R中国移动网络大学客座讲师
R国际版权课程高效能人士七个习惯™官方授权认证讲师
R国际版权课程职场七陷阱™官方授权认证讲师
R服务创价值—体验创值画布™官方授权认证讲师
R日产训MTP/TTT™官方授权认证讲师
R国家企业经验萃取师/国家企业学习设计师/国家行动学习促动师
R创新思维与能力训练版权课程认证讲师/中国移动通信集团广东移动“金讲台”讲师/广州商业协会特聘讲师
曾任：华为全球旗舰店效能提升顾问
曾任：全球三大消费者研究集团（凯度咨询）项目负责人
曾任：广东毅和新能源公司 企业顾问
手册主编：职场岗位工作宝典、门店服务管理手册</t>
    </r>
  </si>
  <si>
    <t>八维塑造——快速提升新员工职业素养</t>
  </si>
  <si>
    <t>渐入佳境——客户服务感知提升</t>
  </si>
  <si>
    <t>能言养道——快速成为职场“高情商”沟通达人</t>
  </si>
  <si>
    <t>三锤定音——打破跨部门沟通的铜墙铁壁</t>
  </si>
  <si>
    <t>投诉我不怕——轻松搞定“张牙舞爪”的客户</t>
  </si>
  <si>
    <t>自我修炼——打造管理者超强领导力</t>
  </si>
  <si>
    <r>
      <rPr>
        <b/>
        <sz val="16"/>
        <rFont val="宋体"/>
        <charset val="134"/>
      </rPr>
      <t>管理心理学应用专家</t>
    </r>
    <r>
      <rPr>
        <sz val="16"/>
        <rFont val="宋体"/>
        <charset val="134"/>
      </rPr>
      <t xml:space="preserve">
美国《领越®领导力》版权课程授证导师
美国《4-D卓越团队领导力》版权课程授证导师
国家二级心理咨询师
国家高级企业EAP执行师
WFA国际促动师协会 认证促动师
美国6秒钟情商机构认证EQ Practitioner
牛津大学正念中心—正念认知疗法MBCT认证师资
上海交大、浙江大学、西安交大 特约心理讲师
曾任：灿坤电脑（台湾）丨品质经理</t>
    </r>
  </si>
  <si>
    <t>领导心理学：修炼知行合一，成就卓越领导者</t>
  </si>
  <si>
    <t>领导心理学：激励人心的八大法宝</t>
  </si>
  <si>
    <t>正念领导力：觉察身心状态，修炼心智清明</t>
  </si>
  <si>
    <t>情商领导力：管理者情商肌肉修炼，提升组织情商</t>
  </si>
  <si>
    <t>管理心理学：洞悉人性，提升管理绩效</t>
  </si>
  <si>
    <t>职场EAP：心理辅导员履职能力提升训练营</t>
  </si>
  <si>
    <r>
      <rPr>
        <b/>
        <sz val="16"/>
        <rFont val="宋体"/>
        <charset val="134"/>
      </rPr>
      <t>体验创值与服务效能提升专家</t>
    </r>
    <r>
      <rPr>
        <sz val="16"/>
        <rFont val="宋体"/>
        <charset val="134"/>
      </rPr>
      <t xml:space="preserve">
13年服务管理与服务体验教学经验
专注深度服务体验与服务效能提升培训
NLP（神经语言程序）国际执行师
美国ACI认证协会高级形象设计师
国家高级企业培训师、国家（师资培训级）礼仪培训师
国家高级服务设计资质
国家高级心理咨询师、国家企业经验萃取师
国家行动学习促动师/翻转课堂认证讲师
职场幸福课全国首批授证讲师
全球上合峰会特聘礼仪培训导师
中国管理科学学会培训中心评委导师
中国海洋大学、西北农林科技大学、黑龙江工业学院特聘导师
曾任：某知名投资咨询公司山东分公司  总经理
曾任：海商集团美丽汇商业管理有限公司  培训总监
曾任：新加坡名仕领袖学院  培训经理</t>
    </r>
  </si>
  <si>
    <t>深度服务：用极致体验赢得用户追随</t>
  </si>
  <si>
    <t>破译社交密码——高端商务礼仪</t>
  </si>
  <si>
    <t>商务礼仪在销售工作中的应用</t>
  </si>
  <si>
    <t>职业化养成与塑造</t>
  </si>
  <si>
    <t>高情商沟通课</t>
  </si>
  <si>
    <t>职场幸福课</t>
  </si>
  <si>
    <r>
      <rPr>
        <b/>
        <sz val="16"/>
        <rFont val="宋体"/>
        <charset val="134"/>
      </rPr>
      <t>心理学应用实练专家</t>
    </r>
    <r>
      <rPr>
        <sz val="16"/>
        <rFont val="宋体"/>
        <charset val="134"/>
      </rPr>
      <t xml:space="preserve">
15年企业管理、咨询和心理辅导经验
管理心理学EMBA
国家二级心理咨询师/人力资源管理师
上海理工大学企业管理硕士
高校人力资源和管理心理学兼职副教授（高校教师资格证）
曾任：上海隆申集团|人力资源总监
曾任：上海复旦拓山管理软件科技有限公司|（心理测量和教育）副总</t>
    </r>
  </si>
  <si>
    <t>领导力心理学：团队凝聚力与高效建设工作坊</t>
  </si>
  <si>
    <t>情商领导力，做有魅力的管理者</t>
  </si>
  <si>
    <t>心理建设与情绪压力管理团辅工作坊</t>
  </si>
  <si>
    <t>职场高效沟通心理学</t>
  </si>
  <si>
    <t>性格解析与职场效能再提升</t>
  </si>
  <si>
    <t>EAP：员工心理建设与心理辅导</t>
  </si>
  <si>
    <r>
      <rPr>
        <b/>
        <sz val="16"/>
        <rFont val="宋体"/>
        <charset val="134"/>
      </rPr>
      <t>职场效能提升专家</t>
    </r>
    <r>
      <rPr>
        <sz val="16"/>
        <rFont val="宋体"/>
        <charset val="134"/>
      </rPr>
      <t xml:space="preserve">
中共湖南省委宣传部编辑、记者出身
20年大型企业管理实践经验
10年龙头央企高管工作经历
国家高级人力资源管理师
国家二级心理咨询师（二级是目前国内最高级别）
IHNMA国际临床催眠治疗师
情境领导力版权认证讲师
北大人文经济研究中心研究员、特邀讲师
湖南工商大学工商管理学院客座教授
上海交大、西安交大、武汉大学、湖南大学等特邀讲师
曾任：中国医药集团国药控股湖南大健康产业有限公司丨党支部书记/副总经理
曾任：亿农集团丨执行总经理
曾任：中共湖南省委宣传部丨记者
曾任：湖南日报丨编辑主任</t>
    </r>
  </si>
  <si>
    <t>三办：办文、办会、办事实务</t>
  </si>
  <si>
    <t>“心有灵犀”——职场360高效沟通</t>
  </si>
  <si>
    <t>高效人士的五项自我管理</t>
  </si>
  <si>
    <t>妙笔生花——职场公文写作技巧</t>
  </si>
  <si>
    <t>与压力为友——压力与情绪管理</t>
  </si>
  <si>
    <t>职场沟通与高效会议管理</t>
  </si>
  <si>
    <r>
      <rPr>
        <b/>
        <sz val="16"/>
        <color rgb="FF000000"/>
        <rFont val="宋体"/>
        <charset val="134"/>
      </rPr>
      <t>职场效能提升专家</t>
    </r>
    <r>
      <rPr>
        <sz val="16"/>
        <color indexed="8"/>
        <rFont val="宋体"/>
        <charset val="134"/>
      </rPr>
      <t xml:space="preserve">
中英文授课
12年企业管理实战经验
14年高端商务礼仪培训实战经验
马来西亚林登大学MBA
国家一级形象设计师（国证）
美国认证协会注册国际高级礼仪培训师
曾任：BESTSELLER 绫致时装有限公司丨区域培训主管
曾任：菲罗(法国奢侈品)/美国IZOD 品牌(男装)丨全国培训经理
曾任：DHL中外运敦豪国际航空快递有限公司(世界500强)丨培训师及全球大客户支持</t>
    </r>
  </si>
  <si>
    <t>优质服务与服务礼仪</t>
  </si>
  <si>
    <t>公务人员外事礼仪</t>
  </si>
  <si>
    <t>360度全方位员工素质提升</t>
  </si>
  <si>
    <t>职场通行证之高效能沟通</t>
  </si>
  <si>
    <t>职场达人的情绪与压力管理</t>
  </si>
  <si>
    <r>
      <rPr>
        <b/>
        <sz val="16"/>
        <rFont val="宋体"/>
        <charset val="134"/>
      </rPr>
      <t>综合管理效能提升专家</t>
    </r>
    <r>
      <rPr>
        <sz val="16"/>
        <rFont val="宋体"/>
        <charset val="134"/>
      </rPr>
      <t xml:space="preserve">
15年金融行业管理实战经验
东北大学客座教授
2022、2023年四大行│民生银行│招商银行│华夏银行│光大银行│中信银行│交通银行│邮储银行开门红导师、顾问
杭州市共创式生涯教育设计大赛金牌项目获得者
某大型寿险公司基础管理项目首席建构师
讲师认证：教练技术引导技术魔法箱经验萃取行动学习工具箱</t>
    </r>
  </si>
  <si>
    <t>“四力”助力团队开年凝心聚力</t>
  </si>
  <si>
    <t>报行合一下的银保客情关系转型和长效经营</t>
  </si>
  <si>
    <t>报行合一下的银行网点沙龙策划与组织</t>
  </si>
  <si>
    <t>管理者领导力+管理力修炼工作坊</t>
  </si>
  <si>
    <t>新晋升管理者管理技能提升</t>
  </si>
  <si>
    <t>银行客户经理营销沟通能力提升</t>
  </si>
  <si>
    <r>
      <rPr>
        <b/>
        <sz val="16"/>
        <rFont val="宋体"/>
        <charset val="134"/>
        <scheme val="minor"/>
      </rPr>
      <t>服务管理及服务营销实战专家</t>
    </r>
    <r>
      <rPr>
        <sz val="16"/>
        <rFont val="宋体"/>
        <charset val="134"/>
        <scheme val="minor"/>
      </rPr>
      <t xml:space="preserve">
毕业于上海交通大学，24年高级客户服务管理及服务营销实战经验
曾任：美的集团（中国营销总部）丨服务管理经理
曾任：泛华保险服务集团（亚洲最大保险中介）丨客服中心副总经理
曾任：金域医学检验集团（医检行业头部企业）丨客服总监
曾任：深圳润迅（服务外包头部企业）丨首席咨询专家、战略发展部总经理</t>
    </r>
  </si>
  <si>
    <t>打造高练效服务团队——电话销售能力提升</t>
  </si>
  <si>
    <t>服务创造价值——服务管理和服务营销能力提升</t>
  </si>
  <si>
    <t>客户体验管理能力提升——创造服务差异化竞争优势</t>
  </si>
  <si>
    <t>投诉处理技巧与客户体验管理提升</t>
  </si>
  <si>
    <t>向标杆学体验一一创造服务差异化竞争优势</t>
  </si>
  <si>
    <t>专业创造价值——呼叫中心运营管理提升</t>
  </si>
  <si>
    <r>
      <rPr>
        <b/>
        <sz val="16"/>
        <rFont val="宋体"/>
        <charset val="134"/>
      </rPr>
      <t>职场心理学应用专家</t>
    </r>
    <r>
      <rPr>
        <sz val="16"/>
        <rFont val="宋体"/>
        <charset val="134"/>
      </rPr>
      <t xml:space="preserve">
</t>
    </r>
    <r>
      <rPr>
        <sz val="16"/>
        <rFont val="宋体"/>
        <charset val="134"/>
        <scheme val="minor"/>
      </rPr>
      <t>国家二级心理咨询师/企业EAP指导师
华大应用心理研究院情绪压力管理专家
美国全人健康认证教练、美国组织变革火箭模型认证教练
复旦大学、同济大学、上海财经大学、华东师范大学特邀讲师
曾任：日本近铁集团（世界500强）|中国大陆区总部人员管理负责人
曾任：华大应用心理研究院|人力资源主任、企业EAP顾问
曾任：美国柯来特信息系统有限公司|SAP人力资源项目主管
曾任：美国柯来特信息系统有限公司|SAP人力资源项目主管</t>
    </r>
  </si>
  <si>
    <t>职场心理赋能：情绪与压力管理</t>
  </si>
  <si>
    <t>职场心理赋能：阳光心态与乐在工作</t>
  </si>
  <si>
    <t>职场心理赋能：幸福婚恋助推工作动力</t>
  </si>
  <si>
    <t>职场情商赋能：高情商实战沟通技巧</t>
  </si>
  <si>
    <t>职场情商赋能：管理心理与管理情商</t>
  </si>
  <si>
    <t>职场情商赋能：组织情商赋能团队凝聚力</t>
  </si>
  <si>
    <r>
      <rPr>
        <b/>
        <sz val="16"/>
        <rFont val="宋体"/>
        <charset val="134"/>
      </rPr>
      <t>职业效能提升专家</t>
    </r>
    <r>
      <rPr>
        <sz val="16"/>
        <rFont val="宋体"/>
        <charset val="134"/>
      </rPr>
      <t xml:space="preserve">
西北师范大学教育硕士
国家高级人才管理师
DISC沟通技术认证讲师/认证顾问
中国职业教育和职业培训协会（PAT）认证
美国认证协会注册高级国际礼仪培训师（ACI）
现任：兰州某高校|高校教师
曾任：甘肃省白银市民政局|民政专员
曾任：兰州某大型房地产开发公司|董事长秘书</t>
    </r>
  </si>
  <si>
    <t>服务意识与服务技巧提升</t>
  </si>
  <si>
    <t>笔酣墨饱，斐然成章——职场写作训练营</t>
  </si>
  <si>
    <t>商务礼仪在接待中的实战应用</t>
  </si>
  <si>
    <t>实用职场沟通技巧</t>
  </si>
  <si>
    <t>职场必备情绪压力管理</t>
  </si>
  <si>
    <t>职场人的职业素养修炼</t>
  </si>
  <si>
    <r>
      <rPr>
        <b/>
        <sz val="16"/>
        <rFont val="宋体"/>
        <charset val="134"/>
      </rPr>
      <t>体验创值与服务效能提升专家</t>
    </r>
    <r>
      <rPr>
        <sz val="16"/>
        <rFont val="宋体"/>
        <charset val="134"/>
      </rPr>
      <t xml:space="preserve">
高级心理咨询师
幸福工作法执行讲师
时间管理效能提升讲师
美国PD情绪管理认证讲师
中国国家认证高级茶艺师
中国国家认证高级礼仪讲师
曾任：《城事》杂志社  杂志总编
曾任：正晋公交广告有限公司 设计总监
国家电网、宿州银行、邮政储蓄银行、中国电信、山东齐都医院、伊利集团等企业长期特邀讲师</t>
    </r>
  </si>
  <si>
    <t>引爆自我内在驱动力——打造积极阳光心态</t>
  </si>
  <si>
    <t>从校园人到职场人-新员工职业生涯规划</t>
  </si>
  <si>
    <t>职场赋能-情绪压力管理</t>
  </si>
  <si>
    <t>唱享职场——员工职业素养能力提升</t>
  </si>
  <si>
    <t>拥抱“AI”变革——塑造不可复制的服务力</t>
  </si>
  <si>
    <r>
      <rPr>
        <b/>
        <sz val="16"/>
        <rFont val="宋体"/>
        <charset val="134"/>
      </rPr>
      <t xml:space="preserve">职业发展训练专家
</t>
    </r>
    <r>
      <rPr>
        <sz val="16"/>
        <rFont val="宋体"/>
        <charset val="134"/>
      </rPr>
      <t>15年团队管理和培训经验
国家认证高级培训师</t>
    </r>
    <r>
      <rPr>
        <b/>
        <sz val="16"/>
        <rFont val="宋体"/>
        <charset val="134"/>
      </rPr>
      <t xml:space="preserve">
</t>
    </r>
    <r>
      <rPr>
        <sz val="16"/>
        <rFont val="宋体"/>
        <charset val="134"/>
      </rPr>
      <t>国家认证职业生涯规划师
ACI国际高级礼仪培训师/C&amp;G国际高级服务礼仪咨询师
武汉理工大学创业班特聘讲师
新精英职业生涯版权课认证讲师
湖北省“十佳”培训讲师
“我是好讲师大赛”全国梦想导师
曾任：日本花王集团佳丽宝化妆品（中国）有限公司  中国区培训部培训主任</t>
    </r>
  </si>
  <si>
    <t>接待拜访与中餐宴请</t>
  </si>
  <si>
    <t>商务礼仪职场应用</t>
  </si>
  <si>
    <t>三大核心素养，撬动职场内驱力</t>
  </si>
  <si>
    <t>提升用户体验，打造高品质服务标准</t>
  </si>
  <si>
    <t>高情商沟通，提升人际关系助力职场发展</t>
  </si>
  <si>
    <t>扬帆起航—新员工职业生涯规划与素养提升</t>
  </si>
  <si>
    <r>
      <rPr>
        <b/>
        <sz val="16"/>
        <rFont val="宋体"/>
        <charset val="134"/>
      </rPr>
      <t>职场效能提升专家</t>
    </r>
    <r>
      <rPr>
        <sz val="16"/>
        <rFont val="宋体"/>
        <charset val="134"/>
      </rPr>
      <t xml:space="preserve">
全国职业人才认证DISC测评顾问
中国管理科学研究院认证职业生涯规划师
台湾正念发展协会认证合格正念引导师
四川师范大学心理学硕士在读
曾任：上海美特斯邦威服饰股份有限公司 | 综合培训管理岗负责人
曾任：国动网络通信集团有限公司 | 培训经理
曾任：上海齐家信息科技有限公司 | 培训管理岗负责人
【多证认证】日产训（中国）MTP-TTT（6单元版）认证讲师、五维教练领导力认证讲师、洞见生涯职场游戏认证引导师、企业生涯版权课（TCDC）认证讲师、《知己解彼的DISC沟通技术》认证讲师
</t>
    </r>
  </si>
  <si>
    <t>《洞见生涯职©场赋能【体验式】培训》</t>
  </si>
  <si>
    <t>《高情商沟通与人际关系打造》</t>
  </si>
  <si>
    <t>《核心员工自我优势探索工作坊》</t>
  </si>
  <si>
    <t>《情绪管理与压力疏导》</t>
  </si>
  <si>
    <t>《五维教练领导力©》</t>
  </si>
  <si>
    <t>《阳光心态与职业素养提升》</t>
  </si>
  <si>
    <r>
      <rPr>
        <b/>
        <sz val="16"/>
        <rFont val="宋体"/>
        <charset val="134"/>
      </rPr>
      <t>职业素养训练专家</t>
    </r>
    <r>
      <rPr>
        <sz val="16"/>
        <rFont val="宋体"/>
        <charset val="134"/>
      </rPr>
      <t xml:space="preserve">
10年凯悦/喜来登工作经验
10年电力行业服务培训经验
国家电网、邮储银行常年特聘讲师
国家职业技能鉴定专家组 讲师/考评员
国家劳动和社会保障部注册企业培训师
陕西省教育厅/人资和社会保障厅技能大赛评委
曾任：陕省地方电力集团子公司|人力资源经理
曾任：某知名大型酒店（五星级）|副总经理</t>
    </r>
  </si>
  <si>
    <t>酒店经营创新管理与互联网营销</t>
  </si>
  <si>
    <t>新员工职业素养与职场礼仪</t>
  </si>
  <si>
    <t>新员工职业心态素养与职业生涯规划</t>
  </si>
  <si>
    <t>行动学习--电力客户经理服务品质管理提升</t>
  </si>
  <si>
    <t>行动学习--物业优质服务提升市场价值</t>
  </si>
  <si>
    <t>行动学习--优质服务创造客户价值提升酒店收益</t>
  </si>
  <si>
    <r>
      <rPr>
        <b/>
        <sz val="16"/>
        <rFont val="宋体"/>
        <charset val="134"/>
      </rPr>
      <t>服务礼仪培训专家</t>
    </r>
    <r>
      <rPr>
        <sz val="16"/>
        <rFont val="宋体"/>
        <charset val="134"/>
      </rPr>
      <t xml:space="preserve">
19年服务礼仪培训实践经验
国家高级茶艺师
西曼色彩形象顾问
河北女子学院特邀讲师
上海国际车展现场礼仪指导师
曾任：金马头汽车服务有限公司 | 总经理助理
曾任：平安保险 | 客户经理
曾任：玫琳凯化妆品有限公司 | 销售经理
</t>
    </r>
  </si>
  <si>
    <t>沟通致胜——高效沟通技巧</t>
  </si>
  <si>
    <t>客户投诉与处理技巧</t>
  </si>
  <si>
    <t>商务礼仪</t>
  </si>
  <si>
    <t>奢侈品鉴赏</t>
  </si>
  <si>
    <t>舌尖上的环球之旅——爱上葡萄酒</t>
  </si>
  <si>
    <t>有礼有节的职场礼仪</t>
  </si>
  <si>
    <r>
      <rPr>
        <b/>
        <sz val="16"/>
        <rFont val="宋体"/>
        <charset val="134"/>
      </rPr>
      <t>职业化训练专家</t>
    </r>
    <r>
      <rPr>
        <sz val="16"/>
        <rFont val="宋体"/>
        <charset val="134"/>
      </rPr>
      <t xml:space="preserve">
15年的员工管理、培训实战经验
国家二级心理咨询师
工作效益加速器认证讲师
日产训JITA认证TWI讲师（JI\JR）
Persona Global-人际风格沟通技术认证讲师
曾任：知名制造业-苏州洽兴塑胶/英展 METAL WORK（台资）、国际化电子产品契约制造商-世界500强-SANMINA-SCI（美资）知名培训咨询公司
历任业务经理、产品高级顾问、高级讲师等</t>
    </r>
  </si>
  <si>
    <t>定位发展路径——职业生涯规划</t>
  </si>
  <si>
    <t>读懂人际差异——高效沟通策略</t>
  </si>
  <si>
    <t>攻心育人——心理学在管理中的应用</t>
  </si>
  <si>
    <t>效能提升金字塔——时间与精力管理</t>
  </si>
  <si>
    <t>赢在职场——职业素养修炼与角色定位</t>
  </si>
  <si>
    <t>职场必修技——情商四维修炼</t>
  </si>
  <si>
    <r>
      <rPr>
        <b/>
        <sz val="16"/>
        <color rgb="FF000000"/>
        <rFont val="宋体"/>
        <charset val="134"/>
      </rPr>
      <t>商务礼仪专家</t>
    </r>
    <r>
      <rPr>
        <sz val="16"/>
        <color indexed="8"/>
        <rFont val="宋体"/>
        <charset val="134"/>
      </rPr>
      <t xml:space="preserve">
政协礼堂礼仪培训导师
国家茶礼仪培训导师/国家级艺术体操运动员
ACI国际高级注册礼仪培训师/英国皇家社交礼仪高级讲师
国资委商业饮食服务发展中心特聘讲师
曾任：黑龙江省粮食学院丨航空专业教研室主任
曾任：黑龙江省易才劳务派遣公司丨培训部经理
曾任：某市信访局接待科丨科员
</t>
    </r>
  </si>
  <si>
    <t>高端政务与商务礼仪</t>
  </si>
  <si>
    <t>植入式商务礼仪与沟通</t>
  </si>
  <si>
    <t>银行服务礼仪及客户沟通技能的提升</t>
  </si>
  <si>
    <t>“辨微识心”服务沟通技巧与服务礼仪</t>
  </si>
  <si>
    <t>礼仪规范管理与客户投诉处理技能</t>
  </si>
  <si>
    <t>员工职业形像塑造与气质提升</t>
  </si>
  <si>
    <r>
      <rPr>
        <b/>
        <sz val="16"/>
        <rFont val="宋体"/>
        <charset val="134"/>
      </rPr>
      <t>高端礼仪与服务管理专家</t>
    </r>
    <r>
      <rPr>
        <sz val="16"/>
        <rFont val="宋体"/>
        <charset val="134"/>
      </rPr>
      <t xml:space="preserve">
12年礼仪与服务管理钻研经验
国内多家大型航空公司乘务礼仪训练导师
曾任：海南航空控股股份有限公司（国内唯一五星航空公司）|国际乘务长（世界500强）
曾任：三亚·亚特兰蒂斯（国内唯一七星级酒店）|首席礼仪官（世界500强）
☞ 集多专业认证礼仪之法：国家级高级礼仪讲师、ACI注册国际高级礼仪讲师、华促会认证银行服务礼仪督促师、中商联商业职业技能鉴定中心政务礼仪指导师</t>
    </r>
  </si>
  <si>
    <t>礼赢天下——服务质量管理提升</t>
  </si>
  <si>
    <t>礼促成功——高端商务接待与宴请礼仪</t>
  </si>
  <si>
    <t>知行合一——银行服务礼仪规范</t>
  </si>
  <si>
    <t>体验为王——共创中国顶级酒店业服务体系</t>
  </si>
  <si>
    <t>礼遇未来——金牌商务礼仪</t>
  </si>
  <si>
    <t>赢在服务力——服务礼仪与职业形象塑造</t>
  </si>
  <si>
    <r>
      <rPr>
        <b/>
        <sz val="16"/>
        <rFont val="宋体"/>
        <charset val="134"/>
        <scheme val="minor"/>
      </rPr>
      <t>职业发展教练</t>
    </r>
    <r>
      <rPr>
        <sz val="16"/>
        <rFont val="宋体"/>
        <charset val="134"/>
        <scheme val="minor"/>
      </rPr>
      <t xml:space="preserve">
10年世界500强企业工作经历
6秒情商解锁情商教练
创问中国教练中心专业教练（全国最大的教练中心）
美国认证协会（ACI）注册国际高级职业培训师
美国认证协会（ACI）注册国际生涯发展规划师
曾任：湖北探索生涯智能教育科技有限公司丨运营中心总监
曾任：联邦快递（中国）有限公司上海分公司（世界500强）丨客户经理
■ 国际演讲俱乐部(Toastmaster)-上海、武汉俱乐部主席、中国D85大区导师体系总负责人
■ 联想、美克美家、马士基、仁恒物业等企业长期特邀职场发展领域讲师
</t>
    </r>
  </si>
  <si>
    <t>EQ罗盘——五维情商修炼术</t>
  </si>
  <si>
    <t>从校园走向职场--职场人的自我修炼</t>
  </si>
  <si>
    <t>非暴力沟通技巧——打造和谐职场人际关系</t>
  </si>
  <si>
    <t>管人先管己-卓越领导者的六项精进</t>
  </si>
  <si>
    <t>新生代员工“教练式”沟通管理</t>
  </si>
  <si>
    <t>幸福职场——情绪与压力管理</t>
  </si>
  <si>
    <t xml:space="preserve">职场竞争力提升教练
9年职场竞争力实战经验——从小白到企业高管的晋升之路
教育心理学硕士
国家二级心理咨询师
中级经济师
教练型领导力训练版权课程认证讲师
EI情感智能课程认证讲师
职业生涯规划认证讲师
曾任：某大型医药行业（上市公司）|人才发展经理
曾任：新媒体行业（央企）|高级经理+企业大学负责人
曾任：光伏新能源行业|人力总监
</t>
  </si>
  <si>
    <t>DISC性格：知人养用的团队管理</t>
  </si>
  <si>
    <t>打造新员工的职场适应力</t>
  </si>
  <si>
    <t>高情商沟通——通情达理直指目标</t>
  </si>
  <si>
    <t>高效团队管理 打造执行力</t>
  </si>
  <si>
    <t>激活员工动力 打造高能量组织</t>
  </si>
  <si>
    <t>情绪压力管理——平衡工作与生活</t>
  </si>
  <si>
    <r>
      <rPr>
        <b/>
        <sz val="16"/>
        <rFont val="宋体"/>
        <charset val="134"/>
        <scheme val="minor"/>
      </rPr>
      <t xml:space="preserve">商务礼仪实战专家
</t>
    </r>
    <r>
      <rPr>
        <sz val="16"/>
        <rFont val="宋体"/>
        <charset val="134"/>
        <scheme val="minor"/>
      </rPr>
      <t>人保部高级礼仪职业指导讲师
国家注册高级企业培训师、国家二级心理咨询师
美国管委会ACI注册国际高级培训师
环球礼仪学院国际高级礼仪认证班导师、考核评委
曾任：中国石化集团（世界500强） | 培训中心课程部长
曾任：环球礼仪学院 | 课程研发部教研导师
曾任：澳大利亚某国际教育集团 | 执行总监</t>
    </r>
  </si>
  <si>
    <t>礼商赢未来——高端情景商务礼仪应用</t>
  </si>
  <si>
    <t>人文交流与“可视化”有效沟通提升</t>
  </si>
  <si>
    <t>顶流营销服务与服务管理</t>
  </si>
  <si>
    <t>银行极致服务礼仪，创星级标杆示范网点标准化提升</t>
  </si>
  <si>
    <t>职业化综合素质提升——创建发展竞争力</t>
  </si>
  <si>
    <t>快速提升个人IP的色彩美学--形象管理必修课</t>
  </si>
  <si>
    <r>
      <rPr>
        <b/>
        <sz val="16"/>
        <rFont val="宋体"/>
        <charset val="134"/>
        <scheme val="minor"/>
      </rPr>
      <t xml:space="preserve">资深商务礼仪实战专家
</t>
    </r>
    <r>
      <rPr>
        <sz val="16"/>
        <rFont val="宋体"/>
        <charset val="134"/>
        <scheme val="minor"/>
      </rPr>
      <t>服务效能提升实战专家
广州民航技术学院客座副教授
国家劳动部民航乘务技师
英国city&amp;guilds国际高级礼仪培训师
高级服务礼仪培训师
曾任：中国南方航空股份有限公司丨主任乘务长+高级讲师（最高职称）</t>
    </r>
  </si>
  <si>
    <t>典雅华章：职业商务礼仪——打造职场软实力的链接密码</t>
  </si>
  <si>
    <t>华章新篇：精英形象管理——校园到职场的成功转型必备指南</t>
  </si>
  <si>
    <t>绝妙交融：商务接待艺术——重宾接待与尊贵拜访全解密</t>
  </si>
  <si>
    <t>风华国际：国际商务礼仪——征服全球职场的绝密策略</t>
  </si>
  <si>
    <t>臻于完美：服务效能提升——探索服务美学修炼之路</t>
  </si>
  <si>
    <t>超凡脱俗：优质服务体验——卓越服务理念、超凡致胜体验</t>
  </si>
  <si>
    <r>
      <rPr>
        <b/>
        <sz val="16"/>
        <rFont val="宋体"/>
        <charset val="134"/>
        <scheme val="minor"/>
      </rPr>
      <t>高端商务礼仪专家</t>
    </r>
    <r>
      <rPr>
        <sz val="16"/>
        <rFont val="宋体"/>
        <charset val="134"/>
        <scheme val="minor"/>
      </rPr>
      <t xml:space="preserve">
服务品质提升教练
20年国际航空服务实战经验
第19届杭州亚运会礼仪保障人员培训导师
第7届国际模特大赛评委及模特师资培训师
浙江电视台中国蓝朗诵盛典礼仪评委
教育部CAEA认证高级礼仪培训师
曾任：韩国大韩航空（国际排名前五） | 中国籍乘务员经理、培训教官、乘务长
曾任：长龙航空 | 专职讲师（副总级）、课程开发部部长
曾任：长龙航空 | 服务总教练及培训负责人</t>
    </r>
  </si>
  <si>
    <t>成就自己 魅“礼”无限——企业员工职场礼仪培训</t>
  </si>
  <si>
    <t>精英素养 畅享国际——国际商务社交礼仪</t>
  </si>
  <si>
    <t>雅致尊享 沉浸式服务体验——七星服务礼仪</t>
  </si>
  <si>
    <t>渊博雅正 量化美学发掘个人独特之美——形象风格类型与色彩适配美学</t>
  </si>
  <si>
    <t>高效提升企业服务品质——优质服务意识养成与服务技巧修炼</t>
  </si>
  <si>
    <t>精英素养 如虎傅翼——高端商务社交礼仪</t>
  </si>
  <si>
    <r>
      <rPr>
        <b/>
        <sz val="16"/>
        <rFont val="宋体"/>
        <charset val="134"/>
      </rPr>
      <t xml:space="preserve">人才发展管理专家
</t>
    </r>
    <r>
      <rPr>
        <sz val="16"/>
        <rFont val="宋体"/>
        <charset val="134"/>
      </rPr>
      <t>职场效能提升专家
13年人才发展管理实战经验
合肥工业大学MBA
国家二级人力资源管理师
CTT自我效能提升认证讲师
AACTP培训师俱乐部前主席
AACTP培训协会认证促动师、认证翻转教练
《问题分析与解决》《金字塔原理-让你思维和表达更具有结构化》《高效工作汇报与魅力商务演讲》版权课程认证讲师
曾任：用友汽车（互联网汽车软件行业第一）丨华东HRBP
曾任：南京雨润集团（民营500强）丨营销总助、薪酬绩效主管
曾任：58同城-安居客房产丨区域人事负责人
曾任：瓜子二手车电销中心丨组织人才发展负责人
曾任：梵海集团（跨境电商）丨HRD</t>
    </r>
  </si>
  <si>
    <t>慧眼识才——面试官甄选实战课</t>
  </si>
  <si>
    <t>点将成金——非人力资源的人力资源管理</t>
  </si>
  <si>
    <t>与成功有约——管理者轻松上手的绩效管理</t>
  </si>
  <si>
    <t>助你转身成功——四维提升新员工职业化素养</t>
  </si>
  <si>
    <t>从心出发——职场沟通必修课</t>
  </si>
  <si>
    <t>从压力到力量——构建你的职场情绪韧性</t>
  </si>
  <si>
    <r>
      <rPr>
        <b/>
        <sz val="16"/>
        <rFont val="宋体"/>
        <charset val="134"/>
        <scheme val="minor"/>
      </rPr>
      <t>企业效能提升专家</t>
    </r>
    <r>
      <rPr>
        <sz val="16"/>
        <rFont val="宋体"/>
        <charset val="134"/>
        <scheme val="minor"/>
      </rPr>
      <t xml:space="preserve">
12年大型企业管理实战经验
高级企业培训师、绩效改进认证师
职业生涯规划师、AACTP行动学习促动师
人工智能训练师（阿里巴巴达摩院）
曾任：阿里巴巴（世界500强） | 资深培训专家（高级经理）
曾任：万科地产（世界500强） | 企业大学人才发展负责人
曾任：新东方教育科技集团 | 人力资源经理
曾任：博依特智能信息科技有限公司（获小米经纬1亿元投资） | 人力资源总监</t>
    </r>
  </si>
  <si>
    <t>卓越目标管理与计划执行</t>
  </si>
  <si>
    <t>找到幸福之源情绪与压力管理</t>
  </si>
  <si>
    <t>跨越代际——新生代员工管理</t>
  </si>
  <si>
    <t>职场沟通力：打造卓越沟通技巧</t>
  </si>
  <si>
    <t>从校园到职场新员工的职场修炼之路</t>
  </si>
  <si>
    <t>高效时间管理——职场效能的关键利器</t>
  </si>
  <si>
    <r>
      <rPr>
        <b/>
        <sz val="16"/>
        <rFont val="宋体"/>
        <charset val="134"/>
      </rPr>
      <t>职场效能提升教练</t>
    </r>
    <r>
      <rPr>
        <sz val="16"/>
        <rFont val="宋体"/>
        <charset val="134"/>
      </rPr>
      <t xml:space="preserve">
</t>
    </r>
    <r>
      <rPr>
        <sz val="16"/>
        <rFont val="宋体"/>
        <charset val="134"/>
        <scheme val="minor"/>
      </rPr>
      <t>AACTP国际注册培训师
云南大学“创新创业导师”
中国管理科学学会认证创新引导师
全国培训师推优大赛全国总决赛“最佳课程呈现奖”得主
曾任：伊利实业集团（中国500强） | 北京大区销售主管
曾任：云南九机科技有限公司 | 教研部负责人
»思维双证讲师：左圆右方·创新思维©认证讲师、东尼博赞思维导图认证讲师</t>
    </r>
    <r>
      <rPr>
        <b/>
        <sz val="16"/>
        <rFont val="宋体"/>
        <charset val="134"/>
        <scheme val="minor"/>
      </rPr>
      <t xml:space="preserve">
</t>
    </r>
  </si>
  <si>
    <t>问题分析与解决5步法</t>
  </si>
  <si>
    <t>结构化思维与表达</t>
  </si>
  <si>
    <t>思维导图在职场中的运用</t>
  </si>
  <si>
    <t>创新工坊——大的突破从小的创新开始</t>
  </si>
  <si>
    <t>公众演讲——表达力也是生产力</t>
  </si>
  <si>
    <t>沟通华尔兹——让职场沟通高效轻松</t>
  </si>
  <si>
    <r>
      <rPr>
        <b/>
        <sz val="16"/>
        <rFont val="宋体"/>
        <charset val="134"/>
      </rPr>
      <t>职场效能提升专家</t>
    </r>
    <r>
      <rPr>
        <sz val="16"/>
        <rFont val="宋体"/>
        <charset val="134"/>
      </rPr>
      <t xml:space="preserve">
10+年企业管理与培训实战经验
中国人民大学硕士
AACTP认证培训师、促动师
MBTI国际认证施策师
小米公司资深内训师
曾任：小米移动软件有限公司（深圳）（世界500强） | 人力资源经理
曾任：深圳虾皮信息科技有限公司（跨国企业） | 人才发展专家
曾任：万物云空间股份有限公司（上市企业） | 培训管理</t>
    </r>
  </si>
  <si>
    <t>新晋经理人完美转身5步法</t>
  </si>
  <si>
    <t>思维导图——激发大脑无限潜能</t>
  </si>
  <si>
    <t>蓄力蜕变——从校园人到职场人华丽转身</t>
  </si>
  <si>
    <t>演讲赋能——成就精彩商务演讲与工作汇报</t>
  </si>
  <si>
    <t>小米创新与发展——借鉴成功经验，塑造未来竞争力</t>
  </si>
  <si>
    <t>结构化思考与表达——激活高效思维，赋能沟通决策</t>
  </si>
  <si>
    <r>
      <rPr>
        <b/>
        <sz val="16"/>
        <rFont val="宋体"/>
        <charset val="134"/>
      </rPr>
      <t xml:space="preserve">职场效能提升专家
</t>
    </r>
    <r>
      <rPr>
        <sz val="16"/>
        <rFont val="宋体"/>
        <charset val="134"/>
      </rPr>
      <t>15年企业人才培养实战经验
二级人力资源管理师
中级AI内容创作师
CSTD学习项目设计师
绩效改进师认证、学习路径图认证
国际职业训练协会（IPTA）中国分会常务理事
曾任：协鑫集团（中国民营企业500强） | 培训总监
曾任：汇川技术（中国500强） | 人才发展经理
曾任：歌尔声学（中国民营企业500强） | 培训专业经理</t>
    </r>
  </si>
  <si>
    <t>“权”新沟通：360度职场场景化沟通</t>
  </si>
  <si>
    <t>高效会议管理：打造职场协作新引擎</t>
  </si>
  <si>
    <t>精进时间管理：解锁高效工作的密码</t>
  </si>
  <si>
    <t>职场精英打造：全方位职业化素养提升</t>
  </si>
  <si>
    <t>从学霸到精英：从校园到职场角色转身</t>
  </si>
  <si>
    <t>职场韧性塑造：高效压力转化与情绪导航</t>
  </si>
  <si>
    <t>商务演讲与呈现</t>
  </si>
  <si>
    <t>管理者公众演讲表达</t>
  </si>
  <si>
    <t>打动客户的营销演讲</t>
  </si>
  <si>
    <t>团队演讲能力复制项目</t>
  </si>
  <si>
    <t>高效路演和会议营销</t>
  </si>
  <si>
    <t>领袖魅力商业演讲与影响力塑造</t>
  </si>
  <si>
    <r>
      <rPr>
        <b/>
        <sz val="16"/>
        <rFont val="宋体"/>
        <charset val="134"/>
      </rPr>
      <t>企业知识管理与TTT训练导师</t>
    </r>
    <r>
      <rPr>
        <sz val="16"/>
        <rFont val="宋体"/>
        <charset val="134"/>
      </rPr>
      <t xml:space="preserve">
版权项目岗位经验内化项目联合创始导师
版权课程三分钟说服力原创导师
杨澜天下女人研习社特聘课程研发专家
第二届中国企业微课大赛优秀导师
管理学硕士、高级人力资源管理师、高级企业培训师
中国管理科学学会高级经验萃取师、高级学习设计师
青岛市现代职业发展研究院高级研究员
青岛工商管理硕士企业家协会特聘导师
2005年青岛市级企业管理现代化创新及优秀应用成果二等奖
2006年山东省级企业管理现代化创新及优秀应用成果一等奖
曾任：青岛纳瓦国际商贸有限公司  总经理
曾任：巴龙集团股份有限公司  人力资源部经理
曾任：利群集团股份有限公司  集团培训经理</t>
    </r>
  </si>
  <si>
    <t>出口成章——演讲表达技能提升训练</t>
  </si>
  <si>
    <t>出神入化——敏捷课程设计与开发</t>
  </si>
  <si>
    <t>迈向卓越——高效汇报技巧训练</t>
  </si>
  <si>
    <t>微力无限——企业微课设计与开发</t>
  </si>
  <si>
    <t>有声有色——全面授课技巧训练</t>
  </si>
  <si>
    <t>做教练型培训师——培训引导技术</t>
  </si>
  <si>
    <r>
      <rPr>
        <b/>
        <sz val="16"/>
        <rFont val="宋体"/>
        <charset val="134"/>
      </rPr>
      <t>效能TTT实战引导教练</t>
    </r>
    <r>
      <rPr>
        <sz val="16"/>
        <rFont val="宋体"/>
        <charset val="134"/>
      </rPr>
      <t xml:space="preserve">
企业岗位经验效能转化专家
武汉大学MBA工商管理硕士
美国AACTP国际注册培训师（ICT）/促动师（ICF）
FTT引导式培训师认证导师
国际4-D领导力系统认证讲师
英国东尼·博赞官方认证思维导图管理师
国家认证生涯规划师（CMT）
《培训》杂志“全国内训师大赛”评委导师
《效能TTT》©系列课程版权开发者
曾任：高德红外公司丨培训经理
曾任：上海剪刀石头布家居生活广场丨副总助理
曾任：汇源果汁集团丨总经理助理</t>
    </r>
  </si>
  <si>
    <t>菁师赋能——企业培训师综合能力高阶训练项目</t>
  </si>
  <si>
    <t>效能TTT系列之培训师授课技能训练</t>
  </si>
  <si>
    <t>效能TTT系列之企业培训师综合能力训练</t>
  </si>
  <si>
    <t>言行职场——结构化演讲与公众表达</t>
  </si>
  <si>
    <t>运筹帷幄，从容登台——企业培训师综合能力训练项目</t>
  </si>
  <si>
    <t>运筹帷幄一一企业内部课程设计与开发</t>
  </si>
  <si>
    <r>
      <rPr>
        <b/>
        <sz val="16"/>
        <rFont val="宋体"/>
        <charset val="134"/>
      </rPr>
      <t>演讲与表达实战教练</t>
    </r>
    <r>
      <rPr>
        <sz val="16"/>
        <rFont val="宋体"/>
        <charset val="134"/>
      </rPr>
      <t xml:space="preserve">
TTT培训实战专家
天津大学硕士研究生、高级工程师
武汉纺织大学硕士研究生导师
人社部国家注册咨询师、国家高级企业培训师认证
AACTP（美国培训认证协会）注册培训师认证
IPTA（国际职业训练协会）国际职业培训师认证
美国认证协会（ACI）注册国际职业培训师认证
“中国好讲师大赛”“中国内训师大赛”特聘评委
TTT国际职业培训师标准教程授权导师
左圆右方©创新思维、全脑表达沙盘认证讲师
结构性思维、DISC沟通技术认证导师
连续3年获13次国家级/省/市演讲比赛冠军
国际演讲会（Toastmasters）全国演讲比赛亚军
曾任：原化工部第四设计院（央企） 培训学院院长
曾任：原化工部第四设计院（央企） 团委书记（处级）
曾任：原化工部第四设计院（央企） 企业文化部负责人</t>
    </r>
  </si>
  <si>
    <t>出口成章——商务演讲与高效表达</t>
  </si>
  <si>
    <t>三分工作 七分汇报——高效精彩的工作汇报</t>
  </si>
  <si>
    <t>结构性思维——思考更清晰 表达更准确</t>
  </si>
  <si>
    <t>青出于蓝——内训师授课技巧与精彩演绎</t>
  </si>
  <si>
    <t>五步成课—精彩高效的课程开发工作坊</t>
  </si>
  <si>
    <t>一沟就通——高效沟通技能提升</t>
  </si>
  <si>
    <r>
      <rPr>
        <b/>
        <sz val="16"/>
        <rFont val="宋体"/>
        <charset val="134"/>
      </rPr>
      <t xml:space="preserve">企业人才培养项目开发与实践专家
</t>
    </r>
    <r>
      <rPr>
        <sz val="16"/>
        <rFont val="宋体"/>
        <charset val="134"/>
      </rPr>
      <t>企业人才培养项目开发与实践专家
湖北省中小企业公共服务特聘服务专家
版权项目-一站式场景化学习地图开发项目研发创始人
版权项目-岗位案例萃取项目研发创始人
版权项目-实战课程开发及内训师培养项目研发创始人
版权项目-岗位经验内化项目联合研发导师
PTT国际职业培训师/高级人力资源师
高级经验萃取师/高级学习设计师/高级创新引导师
原劲牌有限公司(中国劲酒)/港迪电气集团/丝宝集团培训管理岗
亲手操刀50余个人才培养项目，累计培养2000+中高层管理者
辅导中国银行/工商银行/建设银行/中国中车/国家电网/中国石油/中国移动/大兴机场等50+上市公司的岗位经验内化、学习地图开发、岗位案例萃取及内训师培养等项目</t>
    </r>
  </si>
  <si>
    <t>岗位案例萃取项目(企业落地版)项目方案</t>
  </si>
  <si>
    <t>岗位经验内化项目方案(5天经典版)</t>
  </si>
  <si>
    <t>经验萃取与课程开发应用工坊(3天落地版)</t>
  </si>
  <si>
    <t>一站到底一站式场景化学习地图开发项目方案(5阶段12天完美版)</t>
  </si>
  <si>
    <t>银行案例萃取大赛项目(3阶段6天版)</t>
  </si>
  <si>
    <t>组织经验萃取与案例开发项目(3阶段6天落地版)</t>
  </si>
  <si>
    <r>
      <rPr>
        <b/>
        <sz val="16"/>
        <rFont val="宋体"/>
        <charset val="134"/>
      </rPr>
      <t>培训体系建设专家</t>
    </r>
    <r>
      <rPr>
        <sz val="16"/>
        <rFont val="宋体"/>
        <charset val="134"/>
      </rPr>
      <t xml:space="preserve">
专注于企业人才发展培养
17年世界500强培训管理经验
ATD（美国人才发展协会）认证高级培训师
AACTP（美国培训认证协会）认证国际注册培训师
MTP-TTT日本产业训练协会-授权讲师
广东省企业培训研究会理事
北京大学EMBA/清华大学MBA特邀讲师
曾任：日立系统大学  校长
国家电网、中国烟草、中广核、阿里巴巴、腾讯、丰田汽车、平安集团、中国电信、中国移动、招商银行、碧桂园、中石化、LG、南方航空等上百家知名企业特聘导师</t>
    </r>
  </si>
  <si>
    <t>完美呈现™——可复制的授课技巧</t>
  </si>
  <si>
    <t>迅课™——敏捷式+结构化课程开发</t>
  </si>
  <si>
    <t>内训师技能全方位提升训练项目</t>
  </si>
  <si>
    <t>微课开发工作坊</t>
  </si>
  <si>
    <t>360全方位沟通技巧</t>
  </si>
  <si>
    <t>MTP中层领导力发展训练</t>
  </si>
  <si>
    <r>
      <rPr>
        <b/>
        <sz val="16"/>
        <rFont val="宋体"/>
        <charset val="134"/>
      </rPr>
      <t>企业人才培育教练</t>
    </r>
    <r>
      <rPr>
        <sz val="16"/>
        <rFont val="宋体"/>
        <charset val="134"/>
      </rPr>
      <t xml:space="preserve">
19年实战管理经验，6年高管
17年授课实战经验，年均授课超过120天
【金牌讲师】平均评估分数高达9.8，0投诉
国际版权课程《当责领导力®》中国首批认证讲师
《当责领导力®》全球最快返聘记录创造者
ICA国际注册高级企业培训师——评审导师
AACTP国际注册行动学习促动师
英国博赞思维导图国际认证管理师
南京大学、武汉大学、西北大学等多所院校特聘讲师
曾任：中国移动 | 金牌讲师/讲师协会部长
曾任：正新人力厦门公司 | 总经理
曾任：深圳宜瓷贸易 | 运营总监/股东
曾任：岭南集团 | 东方宾馆会展部主管</t>
    </r>
  </si>
  <si>
    <t>点燃课堂——互动式授课</t>
  </si>
  <si>
    <t>挥洒自如——轻松上讲台</t>
  </si>
  <si>
    <t>匠心独妙——精准课程开发</t>
  </si>
  <si>
    <t>敏锐洞察——问题分析与解决</t>
  </si>
  <si>
    <t>循循善诱——引导式培训师</t>
  </si>
  <si>
    <t>引人入胜——公众演说技术</t>
  </si>
  <si>
    <r>
      <rPr>
        <b/>
        <sz val="16"/>
        <rFont val="宋体"/>
        <charset val="134"/>
      </rPr>
      <t>TTT培训实战专家</t>
    </r>
    <r>
      <rPr>
        <sz val="16"/>
        <rFont val="宋体"/>
        <charset val="134"/>
      </rPr>
      <t xml:space="preserve">
10余年企业销售/运营/培训管理经验
香港大学管理心理学硕士
PTT职业认证讲师
TTT职业培训师授权导师
AACTP国际注册培训师
AACTP国际注册行动学习促动师
CVCC高级礼仪指导师
英国东尼·博赞官方认证思维导图管理师
百家大型企业集团咨询项目与培训辅导客座讲师
曾任：中国人寿丨区域销售经理
曾任：太平人寿丨培训经理</t>
    </r>
  </si>
  <si>
    <t>精课精师—TTT系统提升</t>
  </si>
  <si>
    <t>赋能于人——内训师授课技能提升</t>
  </si>
  <si>
    <t>赋能于人——内训师课程开发与设计</t>
  </si>
  <si>
    <t>精准致胜—商务演讲及表达技巧训练</t>
  </si>
  <si>
    <t>演说致胜—PTT有效表达</t>
  </si>
  <si>
    <t>商务演讲技能提升辅导</t>
  </si>
  <si>
    <r>
      <rPr>
        <b/>
        <sz val="16"/>
        <rFont val="宋体"/>
        <charset val="134"/>
      </rPr>
      <t xml:space="preserve">TTT培训师培养专家
</t>
    </r>
    <r>
      <rPr>
        <sz val="16"/>
        <rFont val="宋体"/>
        <charset val="134"/>
      </rPr>
      <t>26年企业+商业讲师培训经验实战经验
30年大型央企集团工作管理经验
国家认证高级企业培训师
国家高级人力资源管理师
高级经验萃取师、高级行动学习催化师
国际教练型培训师、国际促动师协会WFA认证高级促动师
曾任：中国移动（某省）|高级培训主管
曾任：中国移动（某地）|综合部经理、营业部经理等职务</t>
    </r>
  </si>
  <si>
    <t>绘声绘意——培训中的视觉艺术</t>
  </si>
  <si>
    <t>华丽转型-从TTT到FTT的转型之路</t>
  </si>
  <si>
    <t>精雕细课-“四招”精品课程开发</t>
  </si>
  <si>
    <t>行动学习经典工具应用</t>
  </si>
  <si>
    <t>人际交往的艺术—全案例实景工作坊</t>
  </si>
  <si>
    <t>引导技术：新型领导能力</t>
  </si>
  <si>
    <r>
      <rPr>
        <b/>
        <sz val="16"/>
        <rFont val="宋体"/>
        <charset val="134"/>
      </rPr>
      <t>TTT培训实战专家</t>
    </r>
    <r>
      <rPr>
        <sz val="16"/>
        <rFont val="宋体"/>
        <charset val="134"/>
      </rPr>
      <t xml:space="preserve">
</t>
    </r>
    <r>
      <rPr>
        <sz val="16"/>
        <rFont val="宋体"/>
        <charset val="134"/>
      </rPr>
      <t>16年人才培训发展全流程实战经验
绩效式TTT项目版权课创始人（绩效提升）
PTT/TTT职业培训师授权导师
美国CIPL注册国际职业培训师
美国ACI注册国际职业培训师授权导师
麦肯锡经典课程-金字塔原理 版权课授权导师
日产训（中国）MTP中层管理课程授权导师
北京大学/清华大学MBA/中山大学MBA/浙江大学特聘导师
TED演说广州地区特邀分享嘉宾（2018期）
连续五年某省电信系统地区公司总经理晋升辅导教练（秘）
湖北经视《天生我才》栏目，职业规划师特邀嘉宾（2012年）
曾任：小鹏汽车科技集团丨培训负责人、总裁助理（知名电动车企业）
曾任：香江集团丨高级人力资源管理、HRBP、总裁助理（中国10强集团）
曾任：ALESCO关西株式会社丨人事总务/培训负责人（港日合资世界500强）
曾任：海尔集团丨产品讲师、高级培训师、高级销售工程师、07优秀新员工（最佳辩手）</t>
    </r>
  </si>
  <si>
    <t>善思善言——结构化实战汇报工作坊</t>
  </si>
  <si>
    <t>五大修炼成就初级TTT培训师</t>
  </si>
  <si>
    <t>五大修炼成就高级TTT培训师</t>
  </si>
  <si>
    <t>TED演讲——让你享受演讲的乐趣</t>
  </si>
  <si>
    <t>辩论表达+辩论赛辅导+辩题演练</t>
  </si>
  <si>
    <t>八项修炼成就魅力TTT培训师</t>
  </si>
  <si>
    <r>
      <rPr>
        <b/>
        <sz val="16"/>
        <rFont val="宋体"/>
        <charset val="134"/>
      </rPr>
      <t>实战TTT训练专家</t>
    </r>
    <r>
      <rPr>
        <sz val="16"/>
        <rFont val="宋体"/>
        <charset val="134"/>
      </rPr>
      <t xml:space="preserve">
公众演讲与销售演讲实战教练
10年企业培训实战经验
IPTA国际职业训练协会认证职业培训师
美国培训认证协会（AACTP）注册培训师
国际演讲组织中国区TEDX私人教练
《4维培训体验设计课程》认证导师
《左圆右方-创新思维与问题解决》认证讲师
曾任：爱丽丝集团（日资）丨市场总监
曾任：复旦联合基因青岛公司丨培训总监</t>
    </r>
  </si>
  <si>
    <t>TTT风采卓然——培训师授课技术与呈现</t>
  </si>
  <si>
    <t>故事的力量——用商业故事打动你的听众</t>
  </si>
  <si>
    <t>结构化思维让工作汇报更高效</t>
  </si>
  <si>
    <t>企业奇葩说——企业辩论赛辅导</t>
  </si>
  <si>
    <t>深度挖金——高能组织经验萃取</t>
  </si>
  <si>
    <t>演讲的力量——公众演讲与表达艺术</t>
  </si>
  <si>
    <r>
      <rPr>
        <b/>
        <sz val="16"/>
        <rFont val="宋体"/>
        <charset val="134"/>
      </rPr>
      <t>商务演讲教练</t>
    </r>
    <r>
      <rPr>
        <sz val="16"/>
        <rFont val="宋体"/>
        <charset val="134"/>
      </rPr>
      <t xml:space="preserve">
跨国咨询公司 咨询顾问&amp;项目总监
美国管理培训协会 AMA认证讲师
兴业银行特聘演讲教练/评委
连续3年担任中广核大学《白鹭助跑》演讲导师/评委
Toastmasters （国际演讲会）资深会员
曾任：科特勒营销咨询集团（外企）  咨询顾问/项目总监
曾任：某食品营销集团（世界500强）  市场经理
</t>
    </r>
  </si>
  <si>
    <t>演说致胜——主题演讲选手辅导</t>
  </si>
  <si>
    <t>演讲致胜——结构性思维与高效表达</t>
  </si>
  <si>
    <t>演讲致胜——技术人员的演讲策略和方法</t>
  </si>
  <si>
    <t>演讲致胜——打动客户的营销提案与专业呈现</t>
  </si>
  <si>
    <t>致胜时刻——主题汇报的内容策略与风格塑造</t>
  </si>
  <si>
    <t>做精彩的商务演讲与工作汇报</t>
  </si>
  <si>
    <r>
      <rPr>
        <b/>
        <sz val="16"/>
        <rFont val="宋体"/>
        <charset val="134"/>
      </rPr>
      <t>企业内训师培养导师</t>
    </r>
    <r>
      <rPr>
        <sz val="16"/>
        <rFont val="宋体"/>
        <charset val="134"/>
      </rPr>
      <t xml:space="preserve">
10余年企业培训管理经验
2家企业大学创建及运营管理经验
3年销售及管理经验
国家注册企业培训师
国家高级经验萃取师|国际行动学习引导师
版权课程《经验萃取》的授权讲师
版权课程《岗位经验内化》的授权讲师
版权课程《精课精师--TTT系统提升》联合开发者
日产训（中国）MTP-TTT（6单元版）认证讲师
曾任：中国太平（中国保险民族品牌，上市编号HK00966）丨培训经理
曾任：香江集团（百强民企、上市编号600162）丨培训经理
曾任：中国奥园（三十强房企、上市房企编号HK3883）丨培训总监</t>
    </r>
  </si>
  <si>
    <t>编案叫好——案例开发与编写</t>
  </si>
  <si>
    <t>精萃经验——如何萃取组织经验</t>
  </si>
  <si>
    <t>精制入微——万彩动画微课开发训练</t>
  </si>
  <si>
    <t>精制课件——精美PPT制作四步迭代法</t>
  </si>
  <si>
    <t>精萃课程——基于经验萃取的课程开发</t>
  </si>
  <si>
    <t>精彩授课——授课技巧与互动控场技巧训练</t>
  </si>
  <si>
    <r>
      <rPr>
        <b/>
        <sz val="16"/>
        <color rgb="FF000000"/>
        <rFont val="宋体"/>
        <charset val="134"/>
      </rPr>
      <t>TTT实战导师</t>
    </r>
    <r>
      <rPr>
        <sz val="16"/>
        <color indexed="8"/>
        <rFont val="宋体"/>
        <charset val="134"/>
      </rPr>
      <t xml:space="preserve">
内训师大赛金牌导师
香港科技大学 MSC理学硕士
四川大学 工学硕士
成都领跑讲师俱乐部创始人
《PBTT金讲银师》版权项目联合创始人
中国邮政集团全国“十佳明星培训师”
中国邮政集团公司“十佳卓越课程”
CTA中国培训师大联盟 TTT认证讲师
DISC沟通技术 认证讲师、认证咨询顾问
CICE中国高级寿险管理师
曾任：成都农商银行总行丨培训管理、高级内训师
曾任：中邮保险股份有限公司（中国邮政集团）丨市场经理、培训管理、高级内训师</t>
    </r>
  </si>
  <si>
    <t>经验萃取与案例开发</t>
  </si>
  <si>
    <t>从1到10，持续优化——“五阶”标准化课程设计与研发技术(中级TTT培训)</t>
  </si>
  <si>
    <t>从10到π，实现飞跃——“五环”体验式课堂呈现技术与促动技术</t>
  </si>
  <si>
    <t>从一无所有到完美呈现——结构化的高效PPT制作与演示技术</t>
  </si>
  <si>
    <t>看的开心，学的投入，做的精彩——DRPI企业情景式微课程设计与制作技术</t>
  </si>
  <si>
    <t>笔剑锋从磨砺出——公文写作能力提升训练营</t>
  </si>
  <si>
    <r>
      <rPr>
        <b/>
        <sz val="16"/>
        <rFont val="宋体"/>
        <charset val="134"/>
      </rPr>
      <t>TTT实战训练专家</t>
    </r>
    <r>
      <rPr>
        <sz val="16"/>
        <rFont val="宋体"/>
        <charset val="134"/>
      </rPr>
      <t xml:space="preserve">
广东工业大学职业导师
UGC微课设计与开发导师
CTMC认证案例撰写师/引导师
《岗位经验内化项目》版权课程联合研发导师
曾任：红牛集团（世界500强）丨绩效培训负责人
曾任：香江集团（中国100强）丨培训经理
曾任：岭南集团（三大国资旅游巨头之一）丨培训经理
曾任：珠江啤酒集团（中国轻工业100强）丨人力资源主管</t>
    </r>
  </si>
  <si>
    <t>出师计划——授课技能提升训练</t>
  </si>
  <si>
    <t>出师计划——敏捷课程开发训练</t>
  </si>
  <si>
    <t>微力无限——情景式微课开发与制作</t>
  </si>
  <si>
    <t>经验传承——案例萃取与撰写工作坊</t>
  </si>
  <si>
    <t>职场说服力——职场PPT设计与美化</t>
  </si>
  <si>
    <t>职场说服力——商务演讲提升训练营</t>
  </si>
  <si>
    <r>
      <rPr>
        <b/>
        <sz val="16"/>
        <rFont val="宋体"/>
        <charset val="134"/>
      </rPr>
      <t xml:space="preserve">TTT培训实战专家
</t>
    </r>
    <r>
      <rPr>
        <sz val="16"/>
        <rFont val="宋体"/>
        <charset val="134"/>
      </rPr>
      <t>商务演讲实战专家
18年企业培训管理与内训师体系搭建经验
中南大学商学院MBA
CCL领导力讲师认证
深圳市人力资源管理协会顾问
中国地质大学深圳研究院特邀讲师
金讲银师版权导师、微量元素版权导师
曾任：百度丨高级培训讲师
曾任：华润集团总部（香港）（国企）丨高级培训经理
曾任：佳兆业商业集团有限公司（上市）丨培训经理
曾任：中信银行信用卡中心（国企）丨培训经理</t>
    </r>
  </si>
  <si>
    <t>萃经成金——经验萃取与案例开发</t>
  </si>
  <si>
    <t>萃课成师——课程设计与开发五步曲</t>
  </si>
  <si>
    <t>萃课成师——完美呈现之授课技巧</t>
  </si>
  <si>
    <t>化茧成蝶——如何进行表达与工作汇报</t>
  </si>
  <si>
    <t>轻松搞定职场PPT——PPT设计与完美呈现</t>
  </si>
  <si>
    <t xml:space="preserve">轻松搞定职场PPT——PPT设计与完美呈现
微量元素——基于4S的微课设计与开发
</t>
  </si>
  <si>
    <r>
      <rPr>
        <b/>
        <sz val="16"/>
        <rFont val="宋体"/>
        <charset val="134"/>
      </rPr>
      <t>TTT数字化转型教练</t>
    </r>
    <r>
      <rPr>
        <sz val="16"/>
        <rFont val="宋体"/>
        <charset val="134"/>
      </rPr>
      <t xml:space="preserve">
国家注册高级企业培训师
英国C&amp;G国际注册高级培训师
《五问课程开发法》版权持有人
《五问微课开发法》版权持有人
曾任：千年舟投资集团（中国三大板材品牌） 商学院执行院长
曾任：腾讯企业产品浙江营销中心（世界500强） 培训经理
曾任：江苏三六五网络股份有限公司（互联网上市）家居板块新闻部运营经理</t>
    </r>
  </si>
  <si>
    <t>五问课程开发法——打造“精彩”课程（版权课）</t>
  </si>
  <si>
    <t>五问微课开发法——打造“吸晴”微课（版权课）</t>
  </si>
  <si>
    <t>“交互式在线直播”-让在线授课同样出彩</t>
  </si>
  <si>
    <t>全感观授课演绎——让课程表达更专业</t>
  </si>
  <si>
    <t>“混合式微课制作”-打造吸睛冠军微课</t>
  </si>
  <si>
    <t>“人人会做短视频” –新媒体短视频内容策划与拍摄制作</t>
  </si>
  <si>
    <r>
      <rPr>
        <b/>
        <sz val="16"/>
        <color rgb="FF000000"/>
        <rFont val="宋体"/>
        <charset val="134"/>
      </rPr>
      <t>企业人才发展实战专家</t>
    </r>
    <r>
      <rPr>
        <sz val="16"/>
        <color indexed="8"/>
        <rFont val="宋体"/>
        <charset val="134"/>
      </rPr>
      <t xml:space="preserve">
人力资源管理师（一级）
人力资源法务师（高级）
CSTD学习项目设计师
中欧商学院杉树计划导师
中国内训师大赛评委/中国企业微课大赛评委
曾任：新东方教育（上市公司） 人才发展经理
曾任：武汉仟吉集团/卓尔控股（上市公司） 培训负责人</t>
    </r>
  </si>
  <si>
    <t>5D课程设计与开发</t>
  </si>
  <si>
    <t>四维精彩课堂呈现</t>
  </si>
  <si>
    <t>六道“能会”-微课设计与开发工作坊</t>
  </si>
  <si>
    <t>洞悉现在，引领未来-敏捷人才盘点工作坊</t>
  </si>
  <si>
    <t>敏捷人才梯队建设“四步法”——4R工作坊</t>
  </si>
  <si>
    <t xml:space="preserve">非人力资源经理的人力资源管理——12大情境教学		</t>
  </si>
  <si>
    <r>
      <rPr>
        <b/>
        <sz val="16"/>
        <rFont val="宋体"/>
        <charset val="134"/>
      </rPr>
      <t>TTT培训实战专家</t>
    </r>
    <r>
      <rPr>
        <sz val="16"/>
        <rFont val="宋体"/>
        <charset val="134"/>
      </rPr>
      <t xml:space="preserve">
PPT报告制作实战专家
ACI国际认证TTT评委导师
中国头马演讲TTT评委导师
结构性思维版权认证授权导师
2020年中国好讲师大赛直播评委导师
2018职业培训师大赛（PPT大神）获奖者
平安/深铁大学/阿里巴巴/工商银行/字节跳动/中国移动、联通等特邀讲师
曾任：阿里巴巴（上市企业）集团   | 培训项目管理
曾任：同程旅游（上市企业）集团   | 培训项目管理
曾任：嘉云数据（独角兽）企业     | 培训发展经理
曾任：越吴人力资源（新三板上市） | 人力资源经理
</t>
    </r>
  </si>
  <si>
    <t>师课合一——精品课程开发与教学设计</t>
  </si>
  <si>
    <t>小微课大能量——微课开发与制作</t>
  </si>
  <si>
    <t>四步教你成为“知识网红”-线上直播培训师</t>
  </si>
  <si>
    <t>完美呈现PPT报告制作技巧</t>
  </si>
  <si>
    <t>抖音短视频制作与营销</t>
  </si>
  <si>
    <t>新媒体时代下的微信营销</t>
  </si>
  <si>
    <r>
      <rPr>
        <b/>
        <sz val="16"/>
        <rFont val="宋体"/>
        <charset val="134"/>
      </rPr>
      <t>TTT与商务演讲专家</t>
    </r>
    <r>
      <rPr>
        <sz val="16"/>
        <rFont val="宋体"/>
        <charset val="134"/>
      </rPr>
      <t xml:space="preserve">
TTT与沟通汇报专家
国家高级企业培训师
香港CITA特许国际NLP执行师
美国AACTP培训协会行动学习促动师
MTP日产训认证管理干部发展专家
英国东尼博赞思维导图中心认证培训师
曾任：海悦会|人才发展和EAP项目高级经理
曾任：锦江酒店（上市）|互联网学院运营总监
曾任：雅居乐集团（中国500强）|商学院院长、人力行政总监
→ 安植集团（亚洲品牌500强）培训学院直播大赛指导老师
→ 美的集团（世界500强）TTT内训师认证和职业发展教练</t>
    </r>
  </si>
  <si>
    <t>造微入妙——TTT精品课程设计与优化</t>
  </si>
  <si>
    <t>大显神通——TTT精彩呈现与出色控场</t>
  </si>
  <si>
    <t>画龙点睛——商务PPT专业设计与TTT呈现</t>
  </si>
  <si>
    <t>高情商沟通术——让对客服务超乎想象</t>
  </si>
  <si>
    <t>掌握超级沟通术——让企业价值倍增</t>
  </si>
  <si>
    <t>扣人心弦——打动听众的即兴演讲与高效汇报</t>
  </si>
  <si>
    <r>
      <rPr>
        <b/>
        <sz val="16"/>
        <color rgb="FF000000"/>
        <rFont val="宋体"/>
        <charset val="134"/>
      </rPr>
      <t xml:space="preserve">商务演讲与表达实战专家
</t>
    </r>
    <r>
      <rPr>
        <sz val="16"/>
        <color rgb="FF000000"/>
        <rFont val="宋体"/>
        <charset val="134"/>
      </rPr>
      <t>近70场万人演讲实战经验，超过300场次销讲经验
18年演讲培训经验
曾任：新东方教育科技集团丨国内部总监
曾任：山东星火图书科技有限公司丨编辑部主任
五：持续5年被中国电力、中国建设银行、山东航空等企业返聘
百：为多家上市公司、国企、民企从零开始搭建商学院、企业大学，并为其培养出260+位优秀的演讲领域讲师
千：1000+场演讲培训经验，服务企业超过500家
多：当当网、京东、天猫等多平台畅销书作者</t>
    </r>
  </si>
  <si>
    <t>结构化思考与逻辑化表达</t>
  </si>
  <si>
    <t>通用演讲力——公众演讲与高效表达</t>
  </si>
  <si>
    <t>轻松应对关键时刻——职场即兴演讲</t>
  </si>
  <si>
    <t>管理者四维演讲力——提升演讲影响力</t>
  </si>
  <si>
    <t>让销量大幅度提升——打动客户的营销演讲</t>
  </si>
  <si>
    <t>别让表达掩盖成果的光芒——场景化的工作汇报技能提升</t>
  </si>
  <si>
    <r>
      <rPr>
        <b/>
        <sz val="16"/>
        <color rgb="FF000000"/>
        <rFont val="宋体"/>
        <charset val="134"/>
      </rPr>
      <t xml:space="preserve">TTT实战专家
</t>
    </r>
    <r>
      <rPr>
        <sz val="16"/>
        <color rgb="FF000000"/>
        <rFont val="宋体"/>
        <charset val="134"/>
      </rPr>
      <t>12年企业内训师培养经验
PTT国际职业培训师训练导师
WFA授权授课促动师认证讲师
NCDA国际生涯发展规划师
中商国际管理研究院特聘讲师
曾任：金蝶软件丨培训总监
曾任：安利丨营销经理
«TTT企业培训师六项关键能力训练»©课程版权持有人</t>
    </r>
    <r>
      <rPr>
        <b/>
        <sz val="16"/>
        <color rgb="FF000000"/>
        <rFont val="宋体"/>
        <charset val="134"/>
      </rPr>
      <t xml:space="preserve">
</t>
    </r>
  </si>
  <si>
    <t>非常“5+1”——敏捷迭代课程开发工作坊</t>
  </si>
  <si>
    <t>“六艺”成师——培训师授课技巧六项关键能力训练</t>
  </si>
  <si>
    <t>精“艺”求精——培训师4C交互式教学技术训练</t>
  </si>
  <si>
    <t>研精产微，开启未来学习之旅——微课程设计与开发</t>
  </si>
  <si>
    <t>以言致行，赢在演讲——高效演讲与表达技巧训练</t>
  </si>
  <si>
    <t>课程开发与内训师培养（项目）</t>
  </si>
  <si>
    <r>
      <rPr>
        <b/>
        <sz val="16"/>
        <rFont val="宋体"/>
        <charset val="134"/>
      </rPr>
      <t>TTT培训实战专家</t>
    </r>
    <r>
      <rPr>
        <sz val="16"/>
        <rFont val="宋体"/>
        <charset val="134"/>
      </rPr>
      <t xml:space="preserve">
18年企业培训管理实战经验
世界500强企业高管演讲教练
美国ACI国际注册培训师
国际ACCP认证企业教练
授课逾1000场好评率达100%
曾任：AIG集团（美亚财产保险）（世界500强） | 中国区培训总监
曾任：安利中国日用品有限公司（世界私企500强） | 华中地区培训讲师
曾任：克丽缇娜（中国）日用品有限公司 | 业务部副总经理</t>
    </r>
  </si>
  <si>
    <t>实战为王——TTT内训师技能提升工作坊</t>
  </si>
  <si>
    <t>五步成课——培训课程的开发与设计</t>
  </si>
  <si>
    <t>魅力呈现——卓有成效的课堂引导与呈现技巧</t>
  </si>
  <si>
    <t>赢在表达——打动人心的商务演讲技巧</t>
  </si>
  <si>
    <t>高效工作汇报——用结构化思维做工作汇报</t>
  </si>
  <si>
    <t>360度销售沟通——超越产品和服务的全面沟通技巧</t>
  </si>
  <si>
    <r>
      <rPr>
        <b/>
        <sz val="16"/>
        <rFont val="宋体"/>
        <charset val="134"/>
        <scheme val="minor"/>
      </rPr>
      <t>ITT国际内训师实战专家</t>
    </r>
    <r>
      <rPr>
        <sz val="16"/>
        <rFont val="宋体"/>
        <charset val="134"/>
        <scheme val="minor"/>
      </rPr>
      <t xml:space="preserve">
演讲与汇报实战教练
澳大利亚米尔塔伯拉大学博士
英国国际高级培训师（City &amp; Guilds-ITT）
中国（CHN）国家主任播音员（中国国家一级播音员）
国家公安部师资库师资成员
曾任：华东师范大学 | 职业教育学讲师、副教授
曾任：杭州广播电视台 | 记者、播音员、主持人、电视新闻中心制片人兼新闻评论员</t>
    </r>
  </si>
  <si>
    <t>ITT：课程开发与授课技巧</t>
  </si>
  <si>
    <t>AI时代下卓越培训师授课技巧</t>
  </si>
  <si>
    <t>案例萃取和案例式教学</t>
  </si>
  <si>
    <t>结构化思维与逻辑化呈现</t>
  </si>
  <si>
    <t>商务演讲与呈现技巧</t>
  </si>
  <si>
    <t>TED演讲技巧</t>
  </si>
  <si>
    <r>
      <rPr>
        <b/>
        <sz val="16"/>
        <rFont val="宋体"/>
        <charset val="134"/>
      </rPr>
      <t xml:space="preserve">TTT培训实战专家
</t>
    </r>
    <r>
      <rPr>
        <sz val="16"/>
        <rFont val="宋体"/>
        <charset val="134"/>
      </rPr>
      <t>13家企业大学构建者
12年世界500强培训管理经验
8年企业内训师培训实战经验
国家企业培训师认证
IPTA国际职业培训师认证
国家心理咨询师二级认证
国家人力资源管理师二级认证
华硕内训师认证评委导师兼课程开发专家小组顾问
无锡市政府高技能人才中心特邀人才建设顾问
曾任：微软(Microsoft)  项目 | 推进室主负责人
曾任：华硕电脑集团 | 高级内训师
擅长领域：课程开发、课程演绎、授课技巧、组织经验萃取、企业大学建设等</t>
    </r>
  </si>
  <si>
    <t>课程开发与设计</t>
  </si>
  <si>
    <t>任职资格与学习地图</t>
  </si>
  <si>
    <t>讲师课堂呈现与表达技巧</t>
  </si>
  <si>
    <t>一线岗位技能经验萃取与复制</t>
  </si>
  <si>
    <t>人才复制系统——企业大学建设</t>
  </si>
  <si>
    <t>有图有形——从人才标准到学习地图设计</t>
  </si>
  <si>
    <r>
      <rPr>
        <b/>
        <sz val="16"/>
        <rFont val="宋体"/>
        <charset val="134"/>
      </rPr>
      <t>TTT实战训练专家</t>
    </r>
    <r>
      <rPr>
        <sz val="16"/>
        <rFont val="宋体"/>
        <charset val="134"/>
      </rPr>
      <t xml:space="preserve">
香港大学研究生
22年高校和大型企业培训管理及授课经验
获人社部“企业培训师”职业资格
深圳市六度商学院院长
曾任：中兴通讯股份有限公司（上市） 学院培训项目经理
曾任：深圳市玖富超能金融服务有限公司 高级培训经理
曾任：深圳市六度人和科技有限公司  高级培训经理
曾任：深圳市永兴元科技有限公司  课程开发部门经理</t>
    </r>
  </si>
  <si>
    <t>课程开发与授课技巧</t>
  </si>
  <si>
    <t>内训师综合能力提升培训</t>
  </si>
  <si>
    <t>基于经验萃取的课程开发</t>
  </si>
  <si>
    <t>企业岗位经验萃取与案例开发</t>
  </si>
  <si>
    <t>让你的课堂生动有趣-授课技巧</t>
  </si>
  <si>
    <t>TTT中阶：企业微课设计与开发</t>
  </si>
  <si>
    <r>
      <rPr>
        <b/>
        <sz val="16"/>
        <rFont val="宋体"/>
        <charset val="134"/>
      </rPr>
      <t>商务演讲教练职场沟通表达专家</t>
    </r>
    <r>
      <rPr>
        <sz val="16"/>
        <rFont val="宋体"/>
        <charset val="134"/>
      </rPr>
      <t xml:space="preserve">
10年商务演讲实战经验
超过1000场的培训与演讲经历
某电视台首席主播、主持人
腾讯大连项目组口才训练营特约教练
美国认证协会（ACI）注册国际商务讲师
结构性思维认证讲师/英国博赞思维导图认证管理师
澳大利亚Genos情感职能认证讲师
曾任：辽南视听网 执行总监
曾任：大连新闻传媒集团节目部 副总监</t>
    </r>
  </si>
  <si>
    <t>魅力时刻——思维导图轻松玩转商务演讲</t>
  </si>
  <si>
    <t>制胜时刻——结构性思维与高效表达</t>
  </si>
  <si>
    <t>重要时刻——职场性格分析与高效沟通</t>
  </si>
  <si>
    <t>智慧时刻——情商管理与赋能沟通</t>
  </si>
  <si>
    <t>高光时刻——高效工作汇报</t>
  </si>
  <si>
    <t>公众演说与表达技巧训练</t>
  </si>
  <si>
    <r>
      <rPr>
        <b/>
        <sz val="16"/>
        <rFont val="宋体"/>
        <charset val="134"/>
      </rPr>
      <t xml:space="preserve">TTT培训实战专家
</t>
    </r>
    <r>
      <rPr>
        <sz val="16"/>
        <rFont val="宋体"/>
        <charset val="134"/>
      </rPr>
      <t>10+年企业培训管理/内训师培养/课程体系搭建经验
国家人力资源高级管理师
美国AACTP国际认证培训师（ICT）
国际职业训练协会（IPTA）认证讲师
《经验萃取》版权课认证讲师
《TTT国际职业培训师标准教程》授权讲师
《培训》杂志“全国内训师大赛”评委导师
“我是好讲师”系列大赛评委导师
中国高铁、烟草、邮政、银行、国网长期合作讲师
曾任：东莞明海有限公司 | 培训负责人
曾任：劲牌有限公司（中国劲酒） | 培训负责人</t>
    </r>
  </si>
  <si>
    <t>故事力—用故事搞定决胜时刻</t>
  </si>
  <si>
    <t>基于绩效提升—企业培训体系建设</t>
  </si>
  <si>
    <t>结构化思维之高效工作汇报</t>
  </si>
  <si>
    <t>经验传承——经验萃取与案例开发</t>
  </si>
  <si>
    <t>精美绝伦——PPT设计与制作</t>
  </si>
  <si>
    <t>魅力呈现——内训师授课技能与演绎</t>
  </si>
  <si>
    <r>
      <rPr>
        <b/>
        <sz val="16"/>
        <color rgb="FF000000"/>
        <rFont val="宋体"/>
        <charset val="134"/>
      </rPr>
      <t>TTT萃取建模专家</t>
    </r>
    <r>
      <rPr>
        <sz val="16"/>
        <color indexed="8"/>
        <rFont val="宋体"/>
        <charset val="134"/>
      </rPr>
      <t xml:space="preserve">
高级企业培训师
WFA认证行动学习促动师
NLP执行师
日产训（中国）MTP-TTT（6单元版）认证讲师
四川传媒学院/成都农业职业技术学院客座讲师
置信集团企业大学年度最佳培训师
曾任：阿坝州电子商务产业园 | 培训学院院长
曾任：百伦集团(大型商业化集团) | 培训部经理
曾任：成都亿客餐饮集团(万达投资的连锁餐饮品牌) | 首任人事部经理/事业部总监</t>
    </r>
  </si>
  <si>
    <t>一“目”了然，基于视觉引导的PPT设计工作坊</t>
  </si>
  <si>
    <t>一“语”中地，让无形经验能被结构化的语言表达</t>
  </si>
  <si>
    <t>一“明”惊人，想清楚 说明白，公众演讲实战训练营</t>
  </si>
  <si>
    <t>心想事成-方案宣讲及工作汇报</t>
  </si>
  <si>
    <t>高瞻远瞩，学习项目设计工作坊</t>
  </si>
  <si>
    <t>中流砥柱，全脑课程开发工作坊</t>
  </si>
  <si>
    <r>
      <rPr>
        <sz val="16"/>
        <rFont val="宋体"/>
        <charset val="134"/>
        <scheme val="minor"/>
      </rPr>
      <t xml:space="preserve">培训技术实战专家
</t>
    </r>
    <r>
      <rPr>
        <sz val="16"/>
        <rFont val="宋体"/>
        <charset val="134"/>
      </rPr>
      <t>13年世界500强企业培训管理实践经验
武汉理工大学MBA
《中国培训》杂志封面人物（2020年04期）
曾任：中广核-台山核电合营有限公司丨培训经理/高级内训师
→ 专业认证：ACI高级课程开发师|IPTA国际培训师|中国培训发展研究中心高级培训师|金山办公软件KOS大师|东尼博赞思维导图认证管理师|DISC测评顾问
→ 赛事冠军：首届央企“联盟杯”微课大赛全国一等奖、“我有好课程”大赛全国冠军导师（2021）、“千聊杯”职场培训大赛全国冠军（2022）
→ 开发呈现：版权课《三高微课达人》、《橙师TTT》开发者；畅销书《超越》合著者</t>
    </r>
  </si>
  <si>
    <t>TTT完美授课——培训师魅力呈现技巧</t>
  </si>
  <si>
    <t>TTT精准设计——课程设计与开发</t>
  </si>
  <si>
    <t>TTT能导会演——从精妙设计到精彩演绎</t>
  </si>
  <si>
    <t>五步成课——微课设计与开发</t>
  </si>
  <si>
    <t>基于ADDIE模型的培训体系建设</t>
  </si>
  <si>
    <t>经验提取器——全面组织经验萃取</t>
  </si>
  <si>
    <r>
      <rPr>
        <b/>
        <sz val="16"/>
        <rFont val="宋体"/>
        <charset val="134"/>
        <scheme val="minor"/>
      </rPr>
      <t>职场效能提升专家</t>
    </r>
    <r>
      <rPr>
        <sz val="16"/>
        <rFont val="宋体"/>
        <charset val="134"/>
        <scheme val="minor"/>
      </rPr>
      <t xml:space="preserve">
毕业于中国传媒大学
10年企业培训实战经验
美国认证协会ACI职业培训师
国际注册专业礼仪培训师
高级学习设计师
CCP生涯规划师、高级经验萃取师
《结构性思维》《经验萃取》《培训师二指禅——可复制的故事+幽默技术》认证讲师
Toastmasters International（TI/国际演讲会）资深会员
国际演讲（中文）比赛全国季军、深圳电视台《阳光梦想派》节目演讲嘉宾
曾任：深圳联想信息产品有限公司（全球500强）
曾任：TCL科技集团股份有限公司
</t>
    </r>
  </si>
  <si>
    <t>结构思考，自信呈现——商务演讲与PPT制作</t>
  </si>
  <si>
    <t>轻松应对关键时刻——职场即兴表达</t>
  </si>
  <si>
    <t>秒变职场达人——高效职场沟通与表达</t>
  </si>
  <si>
    <t>别让汇报掩盖工作光芒——场景化的工作汇报技巧</t>
  </si>
  <si>
    <t>打造高光时刻——演讲大赛辅导</t>
  </si>
  <si>
    <t>打造企业大学——内训师演讲力</t>
  </si>
  <si>
    <r>
      <rPr>
        <b/>
        <sz val="16"/>
        <rFont val="宋体"/>
        <charset val="134"/>
      </rPr>
      <t xml:space="preserve">TTT实战专家
</t>
    </r>
    <r>
      <rPr>
        <sz val="16"/>
        <rFont val="宋体"/>
        <charset val="134"/>
      </rPr>
      <t>短视频微课落地教练
15年培训管理经验
高级人力资源师丨美团大学认证讲师
曾任：家乐福（中国）（世界500强）丨全国高级培训经理
曾任：好想你枣业（行业龙头上市公司）丨培训部总监+红枣大学负责人
曾任：美团丨零售事业部培训与发展负责人
曾任：巴奴火锅丨巴奴大学校长+巴奴事业部营运培训总监
曾任：阿里巴巴集团丨全国营运培训负责人（新零售板块）</t>
    </r>
  </si>
  <si>
    <t>七步创视——TTT之视频微课创作训练营</t>
  </si>
  <si>
    <t>引人入胜——创作走心的短视频</t>
  </si>
  <si>
    <t>五招成课——TTT之课程开发与设计</t>
  </si>
  <si>
    <t>驾驭直播——TTT打造充满吸引力的直播课</t>
  </si>
  <si>
    <t>驾驭讲台——TTT之内训师授课技巧提升</t>
  </si>
  <si>
    <t>极速上手——短视频的拍摄与剪辑</t>
  </si>
  <si>
    <r>
      <rPr>
        <b/>
        <sz val="16"/>
        <rFont val="宋体"/>
        <charset val="134"/>
      </rPr>
      <t xml:space="preserve">TTT实战专家
</t>
    </r>
    <r>
      <rPr>
        <sz val="16"/>
        <rFont val="宋体"/>
        <charset val="134"/>
      </rPr>
      <t>香港光华管理学院EMBA
国家高级企业培训师
浙江省培训师协会高级企业培训师
曾任：上海致俪集团|培训负责人
曾任：报喜鸟集团（上市）|培训项目负责人
曾任：上海锐力体育用品|营销区域经理</t>
    </r>
  </si>
  <si>
    <t>高效便捷——PPT制作与设计技巧</t>
  </si>
  <si>
    <t xml:space="preserve">高效便捷——PPT制作与设计技巧
经验凝炼——组织隐性知识内化萃取工作坊
</t>
  </si>
  <si>
    <t>强逻辑高交互——商务演讲与结构化表达</t>
  </si>
  <si>
    <t>数字化时代——玩转情景化的微课设计与开发</t>
  </si>
  <si>
    <t>四维八面——精品课程开发与设计</t>
  </si>
  <si>
    <t>透过结构看思考——结构性工作汇报</t>
  </si>
  <si>
    <r>
      <rPr>
        <b/>
        <sz val="16"/>
        <rFont val="宋体"/>
        <charset val="134"/>
      </rPr>
      <t>TTT培训实战专家</t>
    </r>
    <r>
      <rPr>
        <sz val="16"/>
        <rFont val="宋体"/>
        <charset val="134"/>
      </rPr>
      <t xml:space="preserve">
中国人民大学硕士
AACTP国际注册培训师
现任：某世界500强企业 | 培训副总监
曾任：阿斯利康（世界500强） | 高级销售经理、大区内训师
曾任：国药控股（中国500强） | 省区销售总监、内训师
曾任：辉瑞公司（世界500强） | 销售经理</t>
    </r>
  </si>
  <si>
    <t>五化成课©：臻品课程设计与开发</t>
  </si>
  <si>
    <t>TTT实训©：新晋内训师五项修炼</t>
  </si>
  <si>
    <t>进言有方©：结构化表达与汇报</t>
  </si>
  <si>
    <t>能讲慧道©：商务演讲与魅力表达</t>
  </si>
  <si>
    <t>践出真知©：最佳实践与经验萃取</t>
  </si>
  <si>
    <t>因人而语©：职场高效沟通技巧</t>
  </si>
  <si>
    <r>
      <rPr>
        <b/>
        <sz val="16"/>
        <rFont val="宋体"/>
        <charset val="134"/>
      </rPr>
      <t>实战TTT培训专家</t>
    </r>
    <r>
      <rPr>
        <sz val="16"/>
        <rFont val="宋体"/>
        <charset val="134"/>
      </rPr>
      <t xml:space="preserve">
高级工程师（副高级职称）</t>
    </r>
    <r>
      <rPr>
        <b/>
        <sz val="16"/>
        <rFont val="宋体"/>
        <charset val="134"/>
      </rPr>
      <t xml:space="preserve">
</t>
    </r>
    <r>
      <rPr>
        <sz val="16"/>
        <rFont val="宋体"/>
        <charset val="134"/>
      </rPr>
      <t>武汉大学硕士
高级人才测评师/行动学习催化师/数字学习设计师（DDI认证）
曾任：中国信息通信科技集团（央企）丨COE\资深人才发展专家
曾任：烽火科技集团（央企）烽火科技学院丨COE\人才发展专家
曾任：武汉邮电科学研究院（央企）丨研发工程师</t>
    </r>
    <r>
      <rPr>
        <b/>
        <sz val="16"/>
        <rFont val="宋体"/>
        <charset val="134"/>
      </rPr>
      <t xml:space="preserve">
</t>
    </r>
  </si>
  <si>
    <t>产品为王——像产品经理一样开发精品课程</t>
  </si>
  <si>
    <t>讲台之美——像艺术家一样呈现精彩培训课程</t>
  </si>
  <si>
    <t>敏捷高效——用工程师思维搭建精品实用课程</t>
  </si>
  <si>
    <t>微课不微——基于场景的微课设计与开发训练</t>
  </si>
  <si>
    <t>掇菁撷华——案例开发与经验萃取训练</t>
  </si>
  <si>
    <t>培训管理者必会的项目设计与管理能力提升</t>
  </si>
  <si>
    <r>
      <rPr>
        <b/>
        <sz val="16"/>
        <rFont val="宋体"/>
        <charset val="134"/>
      </rPr>
      <t xml:space="preserve">课程开发与职场效能提升专家
</t>
    </r>
    <r>
      <rPr>
        <sz val="16"/>
        <rFont val="宋体"/>
        <charset val="134"/>
      </rPr>
      <t>行业/领域定制课程开发专家
20+年课程开发与企业培训落地实战经验
厦门大学管理学院嘉庚班客座讲师
厦门经济管理学院特邀讲师
曾任：戴尔（世界500强） | 高级培训经理
曾任：厦门四美达科技 | 高级培训经理
★ 烟草、电力行业第一批内训师讲师
★ 连续16年受聘于烟草进修学院、电力技术学院</t>
    </r>
  </si>
  <si>
    <t>新思维掌握术：创新思维与问题解析的全方位进阶</t>
  </si>
  <si>
    <t>黄金内训之翼：内训师综合能力提升八天特训营</t>
  </si>
  <si>
    <t>讲台魅力：内训师讲台八大核心基本功修炼</t>
  </si>
  <si>
    <t>化繁为简：构建你的结构化思维</t>
  </si>
  <si>
    <t>智能学习之旅：掌握五项全能课程开发</t>
  </si>
  <si>
    <t>创意微课工坊：玩转微课设计与开发</t>
  </si>
  <si>
    <r>
      <rPr>
        <b/>
        <sz val="16"/>
        <rFont val="宋体"/>
        <charset val="134"/>
      </rPr>
      <t xml:space="preserve">TTT实战训练专家
</t>
    </r>
    <r>
      <rPr>
        <sz val="16"/>
        <rFont val="宋体"/>
        <charset val="134"/>
      </rPr>
      <t>14年企业培训管理实践经验
IPTA国际职业培训师协会认证+授权导师
主持培训科研课题【STTC模式下的医院人文内训体系构建】
1：培训师思想哲学书籍《师道》的第一主编（中山大学MBA必学辅书）
2：两个国家版本课程的创始人《STTC标准培训师训练课程》《TOM培训运营管理标准课程》，被中国移动、中国电信、中国农业银行等企业常年返聘。
【STTC标准培训师训练】 【TOM培训运营管理】
3：个人独创三大培训测评工具：【ALMD成人学习动机需求调研表】、【CAV学术课程评价表】、【CPV课程应用价值评价表】</t>
    </r>
  </si>
  <si>
    <t>扬帆起航——内训师综合能力提升</t>
  </si>
  <si>
    <t>拍案惊奇——案例萃取开发与教学应用</t>
  </si>
  <si>
    <t>线学线用——线上课程开发与教学技术</t>
  </si>
  <si>
    <t>妙语连珠——培训师讲台呈现与授课技术</t>
  </si>
  <si>
    <t>公众感召——演讲表达技术与讲台影响力塑造</t>
  </si>
  <si>
    <t>智慧响亮——课程讲授逻辑设计与创新演绎技术</t>
  </si>
  <si>
    <r>
      <rPr>
        <b/>
        <sz val="16"/>
        <rFont val="宋体"/>
        <charset val="134"/>
      </rPr>
      <t xml:space="preserve">TTT实战专家
</t>
    </r>
    <r>
      <rPr>
        <sz val="16"/>
        <rFont val="宋体"/>
        <charset val="134"/>
      </rPr>
      <t>16年企业人才管理实战经验
TTT职业培训师教程授权导师
英国东尼博赞©思维导图认证讲师
《岗位经验内化》系列版权课程授权导师
曾任：中国立邦涂料 （外资）|华南区商学院院长
曾任：大宝化工集团（台资）|培训经理、商学院院长
银行、烟草、电力、大型国央企制造行业内训师大赛特约辅导教练</t>
    </r>
  </si>
  <si>
    <t>智慧传承——企业核心岗位经验萃取</t>
  </si>
  <si>
    <t>演示美化——课程设计与PPT课件制作优化</t>
  </si>
  <si>
    <t>完美呈现——TTT培训师台风呈现与授课技巧</t>
  </si>
  <si>
    <t>案例精萃——基于经验萃取的案例设计与开发</t>
  </si>
  <si>
    <t>精萃开发——两步法高效打造精品课程设计与开发</t>
  </si>
  <si>
    <t>四步三力——TTT内训师系统化综合能力训练与提升</t>
  </si>
  <si>
    <r>
      <rPr>
        <b/>
        <sz val="16"/>
        <rFont val="宋体"/>
        <charset val="134"/>
      </rPr>
      <t xml:space="preserve">高管表达力及职场组织效能教练
</t>
    </r>
    <r>
      <rPr>
        <sz val="16"/>
        <rFont val="宋体"/>
        <charset val="134"/>
      </rPr>
      <t>TEDx嘉宾演讲教练
中国品牌培训师一百强
国际ACIC注册高级演讲培训师
曾任：四川日报报业集团全媒体中心 | 记者&amp;主持人
曾任：四川日报报业集团人力资源报培训研究中心 | 培训部负责人</t>
    </r>
  </si>
  <si>
    <t>高管表达力工作坊</t>
  </si>
  <si>
    <t>结构化表达与综合呈现</t>
  </si>
  <si>
    <t>商务演讲与场景化表达</t>
  </si>
  <si>
    <t>公共写作与结构性思维</t>
  </si>
  <si>
    <t>全脑思维下的高情商沟通</t>
  </si>
  <si>
    <t>职业化与职场竞争力提升</t>
  </si>
  <si>
    <r>
      <rPr>
        <b/>
        <sz val="16"/>
        <rFont val="宋体"/>
        <charset val="134"/>
      </rPr>
      <t>定制化人才发展专家</t>
    </r>
    <r>
      <rPr>
        <sz val="16"/>
        <rFont val="宋体"/>
        <charset val="134"/>
      </rPr>
      <t xml:space="preserve">
16年人才发展实战经验
西北师范大学硕士
高级培训管理师
曾任：宝能集团 | 企业大学培训总监
曾任：招商局集团招商积余（央企） | 培训负责人
曾任：华大基因（上市） | 培训负责人</t>
    </r>
  </si>
  <si>
    <t>培训管理者实操能力进阶最佳实践</t>
  </si>
  <si>
    <t>数字化时代培训变革培养数字化时代核心竞争力</t>
  </si>
  <si>
    <t>学习发展项目创新设计与运营实操工作坊</t>
  </si>
  <si>
    <t>TTT-企业内训师四项核心技能提升工作坊</t>
  </si>
  <si>
    <t>新人培育体系建设及培养项目设计运营</t>
  </si>
  <si>
    <t>从校园人到职场人</t>
  </si>
  <si>
    <t>TTT与思维技术专家
20年企业培训实战经验
美国亚利桑那州立大学（ASU）心理学硕士（MS）
美国ACI注册国际高级职业培训师、ACI注册国际高级课程设计师
GAAP国际认证沙盘游戏心理咨询师（C级）
广东省“优秀培训师”
曾任：欧莱雅集团（世界500强）） | 培训经理
曾任：丸美集团（世界500强） | 百货渠道培训总监
曾任：妍美国际 | 企业大学负责人
曾任：爱信客（广州）信息服务有限公司 | 培训总监</t>
  </si>
  <si>
    <t>7步PPT精P之道</t>
  </si>
  <si>
    <t>引导式课堂4步精彩呈现</t>
  </si>
  <si>
    <t>双向式培训师赋能（初级TTT）</t>
  </si>
  <si>
    <t>基于问题解决的6A内训师课程开发</t>
  </si>
  <si>
    <t>基于经验萃取的案例开发</t>
  </si>
  <si>
    <t>思维可视化问题解决</t>
  </si>
  <si>
    <t xml:space="preserve"> </t>
  </si>
  <si>
    <r>
      <rPr>
        <b/>
        <sz val="16"/>
        <rFont val="宋体"/>
        <charset val="134"/>
      </rPr>
      <t>高级沙盘模拟构架师</t>
    </r>
    <r>
      <rPr>
        <sz val="16"/>
        <rFont val="宋体"/>
        <charset val="134"/>
      </rPr>
      <t xml:space="preserve">
行动研究践行者
18年沙盘模拟研究与授课经历
西城区金色阳光协会首席顾问
北京东城区职业大学/北京工商大学嘉华学院特聘教授
曾任：北京众创亿图书有限公司丨华南市场区域总监
曾任：石油在线（中国）公司 国际合作部总监
现任：北京乐亿科技有限公司 CEO</t>
    </r>
  </si>
  <si>
    <t>初心，重走长征路场景沙盘推演</t>
  </si>
  <si>
    <t>党建融合业务沙盘模拟</t>
  </si>
  <si>
    <t>非财务人员财务管理沙盘模拟训练</t>
  </si>
  <si>
    <t>企业经营决策沙盘模拟训练</t>
  </si>
  <si>
    <t>文献中的百年党史场景沙盘推演</t>
  </si>
  <si>
    <t>党支部书记能力提升沙盘模拟训练方案</t>
  </si>
  <si>
    <r>
      <rPr>
        <b/>
        <sz val="16"/>
        <rFont val="宋体"/>
        <charset val="134"/>
      </rPr>
      <t>沙盘应用管理专家</t>
    </r>
    <r>
      <rPr>
        <sz val="16"/>
        <rFont val="宋体"/>
        <charset val="134"/>
      </rPr>
      <t xml:space="preserve">
12年企业培训管理实战经验
10年企业沙盘实践经验
国际注册ACI职业沙盘讲师
国际注册IPA职业高级沙盘讲师
中国沙盘研究院高级研究员
中国红色党建沙盘研发设计师
剧本杀管理课程认证高级讲师
《欢乐游戏人》（讲师互动游戏案例大全）课堂发起人
</t>
    </r>
  </si>
  <si>
    <t>捕鱼达人---团队沟通与协作</t>
  </si>
  <si>
    <t>全面经营--经营者思维</t>
  </si>
  <si>
    <t>沙漠掘金---团队协作与沟通</t>
  </si>
  <si>
    <t>营销致胜--市场营销沙盘</t>
  </si>
  <si>
    <t>勇攀高峰---高绩效团队建设与管理</t>
  </si>
  <si>
    <t>勇攀高峰---团队领导力提升</t>
  </si>
  <si>
    <r>
      <rPr>
        <b/>
        <sz val="16"/>
        <rFont val="宋体"/>
        <charset val="134"/>
      </rPr>
      <t>管理沙盘应用专家</t>
    </r>
    <r>
      <rPr>
        <sz val="16"/>
        <rFont val="宋体"/>
        <charset val="134"/>
      </rPr>
      <t xml:space="preserve">
情景体验式管理专家
15年企业培训管理实战经验
8年企业沙盘实践经验
暨南大学管理学学士
团队SPOT引导师、促动师
企业人力资源管理师|心理咨询师|企业培训师
剧本杀版权课程认证讲师
美国认证协会（ACI）国际注册沙盘模拟讲师
《双碳与企业发展情景模拟沙盘》版权课程研发者
曾任：中安信业（金融）|培训部负责人
曾任：小肥羊公司（上市）|培训主管
</t>
    </r>
  </si>
  <si>
    <t>步步为赢——企业全面运营管理沙盘</t>
  </si>
  <si>
    <t>登峰对决——高绩效团队建设与管理沙盘</t>
  </si>
  <si>
    <t>米诺斯——管理者综合能力修炼沙盘</t>
  </si>
  <si>
    <t>模拟联合国——跨部门沟通与协作沙盘</t>
  </si>
  <si>
    <t>凝心聚力——积极领导力沙盘</t>
  </si>
  <si>
    <t>沙漠掘金——目标与计划管理沙盘</t>
  </si>
  <si>
    <r>
      <rPr>
        <b/>
        <sz val="16"/>
        <rFont val="宋体"/>
        <charset val="134"/>
      </rPr>
      <t>沙盘应用专家</t>
    </r>
    <r>
      <rPr>
        <sz val="16"/>
        <rFont val="宋体"/>
        <charset val="134"/>
      </rPr>
      <t xml:space="preserve">
CSST沙盘认证讲师（高级）
国际注册ACI职业沙盘讲师
中国模拟沙盘战略发展中心核心讲师
国际注册IPA高级情景模拟沙盘讲师
企业人力资源管理师（中级职称）
现任：平复信息技术河北有限公司|高级培训经理
曾任：捷信中国（外资）|资深培训专家
曾任：上海厚冠信息咨询有限公司|大区培训经理
曾任：北京思源创新房地产经纪有限公司|培训师
→ 7项沙盘认证：商战博弈创业时代决战市场勇攀高峰夺宝奇兵荷兰人金矿加勒比海盗
→ 200+场授课：曾为金融、地产、制造、能源等多行业的民企、国企、外企多类型知名企业开展目标与计划管理问题分析与解决高绩效团队打造跨部门沟通等课程
</t>
    </r>
  </si>
  <si>
    <t>党史足迹 四史教育——红色情景沙盘</t>
  </si>
  <si>
    <t>荷兰人金矿——高绩效团队打造沙盘</t>
  </si>
  <si>
    <t>吉塔行星——团队6大情境管理沙盘</t>
  </si>
  <si>
    <t>决战市场沙盘——做好战略规划</t>
  </si>
  <si>
    <t>全面经营管理决策沙盘课程</t>
  </si>
  <si>
    <t>商战博弈——领导力情境沙盘</t>
  </si>
  <si>
    <r>
      <rPr>
        <b/>
        <sz val="16"/>
        <rFont val="宋体"/>
        <charset val="134"/>
        <scheme val="minor"/>
      </rPr>
      <t>管理沙盘实战专家</t>
    </r>
    <r>
      <rPr>
        <sz val="16"/>
        <rFont val="宋体"/>
        <charset val="134"/>
        <scheme val="minor"/>
      </rPr>
      <t xml:space="preserve">
职场效能提升专家
国际AACTP认证培训师
国家培训网注册（高级）培训师
曾任：贝壳集团（中国500强） | 培训总监
曾任：中交兴路（北京）信息科技有限公司（上市公司） | 培训总监
曾任：博奥生物集团（清华控股） | 高级培训经理
曾任：北京市昌平区新闻中心 | 《新周刊》部门经理</t>
    </r>
  </si>
  <si>
    <t>高效沟通及跨部门沟通沙盘——丛林探险、吉塔行星、战国七雄、模拟联合国</t>
  </si>
  <si>
    <t>高绩效团队建设沙盘——沙漠掘金、拯救地球、勇攀高峰</t>
  </si>
  <si>
    <t>沙漠掘金——目标与计划管理、从计划到执行-经典沙盘</t>
  </si>
  <si>
    <t>C+领航领导力：五级领导力——从向外求到向内求</t>
  </si>
  <si>
    <t>企业战略管理和经营决策-沙盘</t>
  </si>
  <si>
    <t>玩转TTT——内训师提升训练营</t>
  </si>
  <si>
    <r>
      <rPr>
        <b/>
        <sz val="16"/>
        <rFont val="宋体"/>
        <charset val="134"/>
      </rPr>
      <t>沙盘管理应用专家</t>
    </r>
    <r>
      <rPr>
        <sz val="16"/>
        <rFont val="宋体"/>
        <charset val="134"/>
      </rPr>
      <t xml:space="preserve">
16年企业培训管理实战经验
ACI国际沙盘模拟培训师
国际注册IPA职业高级沙盘讲师
中国管理学会体验式（高级）培训师
AACTP国际认证培训师/促动师/翻转教练/复盘教练
IPP国际绩效（中级）改进师
日产训MTP-TWI管理认证讲师
人保部一级人力资源管理师
武汉软件工程学院优秀企业讲师
曾任：有家实业有限公司（行业领先企业）丨商学院执行院长
曾任：平安保险（世界500强企业）丨培训经理/荆州分公司副总经理
曾任：中金高科金融（国资企业）丨人力资源经理
曾任：华康保险（行业龙头企业）丨组训讲师/宜宾分公司总经理
</t>
    </r>
  </si>
  <si>
    <t>啤酒游戏：系统思考力提升沙盘</t>
  </si>
  <si>
    <t>模拟联合国：跨部门沟通与协作沙盘</t>
  </si>
  <si>
    <t>速度与激情：高绩效团队领导力沙盘</t>
  </si>
  <si>
    <t>新沙漠掘金：从规划到执行战略落地沙盘</t>
  </si>
  <si>
    <t>列车藏宝：团队问题分析与解决剧本杀</t>
  </si>
  <si>
    <t>职场局中局：新晋管理者的技能修炼剧本杀</t>
  </si>
  <si>
    <r>
      <rPr>
        <b/>
        <sz val="16"/>
        <rFont val="宋体"/>
        <charset val="134"/>
      </rPr>
      <t>创新营销管理专家</t>
    </r>
    <r>
      <rPr>
        <sz val="16"/>
        <rFont val="宋体"/>
        <charset val="134"/>
      </rPr>
      <t xml:space="preserve">
20年互联网营销管理经验
工信部品牌万里行暨品牌培育工程特聘讲师
暨南大学新闻学院特聘创业创新导师
平安知鸟|得到|混沌学院特聘讲师
深圳卫视新媒体营销顾问
正佳集团（华南唯一商贸类国家4A级旅游景区）首席娱乐官
现任：熊猫传媒合伙人
曾任：南都传媒公司|副总经理
曾任：鼎龙集团（中国500强）|文旅事业部总经理
曾任：珠影雅年影业公司|总经理
</t>
    </r>
  </si>
  <si>
    <t>成为购买理由：向迪士尼学品牌（体验）营销</t>
  </si>
  <si>
    <t>创新商业模式：用娱乐化创新带动业务增长</t>
  </si>
  <si>
    <t>化危为机：企业舆情管理与公关营销</t>
  </si>
  <si>
    <t>流量变铁粉：用娱乐化营销打造企业私域流量</t>
  </si>
  <si>
    <t>内容为王：互联网时代下的新媒体娱乐营销</t>
  </si>
  <si>
    <t>赢在体验：《谁杀死了你的客户》沉浸式剧本杀</t>
  </si>
  <si>
    <r>
      <rPr>
        <b/>
        <sz val="16"/>
        <rFont val="宋体"/>
        <charset val="134"/>
        <scheme val="minor"/>
      </rPr>
      <t xml:space="preserve">职场效能提升专家
</t>
    </r>
    <r>
      <rPr>
        <sz val="16"/>
        <rFont val="宋体"/>
        <charset val="134"/>
        <scheme val="minor"/>
      </rPr>
      <t>15年3家世界500强实战经验
法国BORDEAUX IAE企业管理硕士
AACTP国际认证翻转培训师，共创引导师
国家认证职业生涯规划师、生涯咨询师、生涯测评解读师
曾任：阿里巴巴（世界500强） | 运营专家
曾任：百威英博（世界500强，全球最大啤酒酿造商） | SPAD（副总监级）
曾任：保乐力加（世界500强，全球第二大葡萄酒和烈酒集团） | 大区营销经理</t>
    </r>
  </si>
  <si>
    <t>做自我职业生涯的掌控者</t>
  </si>
  <si>
    <t>职场沟通与协作剧本杀——肆一镖局</t>
  </si>
  <si>
    <t xml:space="preserve">陆拾公园迷案剧本杀-客户营销服务提升三决法 </t>
  </si>
  <si>
    <t>新生代员工管理，代际领导力提升（沉默的真相-剧本杀）</t>
  </si>
  <si>
    <t>从校园到职场，新员工职场蜕变记</t>
  </si>
  <si>
    <t>留住优秀员工：给职场精英的职业生涯规划课</t>
  </si>
  <si>
    <r>
      <rPr>
        <b/>
        <sz val="16"/>
        <rFont val="宋体"/>
        <charset val="134"/>
        <scheme val="minor"/>
      </rPr>
      <t xml:space="preserve">职场效能提升专家
</t>
    </r>
    <r>
      <rPr>
        <sz val="16"/>
        <rFont val="宋体"/>
        <charset val="134"/>
        <scheme val="minor"/>
      </rPr>
      <t>日本大学EMBA
国家高级心理健康指导师
AACTP国际注册认证培训师
曾任：中石化（世界500强）胜利油田 | 工程师、中级管理干部
曾任：太平洋保险公司（世界500强） | 区域主管/内训师</t>
    </r>
  </si>
  <si>
    <t>职场剧本杀（职场效能提升系列）</t>
  </si>
  <si>
    <t>即兴工作坊（职场效能提升系列）</t>
  </si>
  <si>
    <t>Z世代（95、00后）员工管理——新生代员工创新管理</t>
  </si>
  <si>
    <t>做发光的职场人——职业素养职场适应进阶</t>
  </si>
  <si>
    <t>结构思考力——分析问题解决问题</t>
  </si>
  <si>
    <t>高效执行五部曲</t>
  </si>
  <si>
    <r>
      <rPr>
        <b/>
        <sz val="16"/>
        <rFont val="宋体"/>
        <charset val="134"/>
      </rPr>
      <t xml:space="preserve">职场效能提升专家
</t>
    </r>
    <r>
      <rPr>
        <sz val="16"/>
        <rFont val="宋体"/>
        <charset val="134"/>
      </rPr>
      <t>剧本杀场景应用教练
15年企业培训实战经验
ACI注册国际课程设计师/ACI注册国际体验式培训导师
中职教体验式培训导师（中级）
中商职鉴拓展培训师（高级）
曾任：安踏&amp;特步丨培训经理
曾任：AFZO（零售行业）丨商学院负责人
曾任：谜站（剧本杀店）丨合伙人</t>
    </r>
  </si>
  <si>
    <t>如果——职业生涯规划（剧本杀）</t>
  </si>
  <si>
    <t>冰川之下——目标计划与达成（剧本杀）</t>
  </si>
  <si>
    <t>就地集结——团队沟通与协作（剧本杀）</t>
  </si>
  <si>
    <t>列车藏宝——团队问题分析与解决（剧本杀）</t>
  </si>
  <si>
    <t>职场局中局——新晋管理者的技能修炼（剧本杀）</t>
  </si>
  <si>
    <t>星际启航——新员工职业素养与职场能力提升（剧本杀）</t>
  </si>
  <si>
    <r>
      <rPr>
        <b/>
        <sz val="16"/>
        <rFont val="宋体"/>
        <charset val="134"/>
      </rPr>
      <t>中医疑难病治疗专家</t>
    </r>
    <r>
      <rPr>
        <sz val="16"/>
        <rFont val="宋体"/>
        <charset val="134"/>
      </rPr>
      <t xml:space="preserve">
北京中医药大学中医临床系毕业
国家注册、执证中医师
中医养生培训高级讲师
国家劳动部执证高级推拿师
2003年毕业于北京中医药大学中医临床系
</t>
    </r>
  </si>
  <si>
    <t>绽放在办公室——办公室简易养生法（不分性别）</t>
  </si>
  <si>
    <t>芳华且住——身体容颜养护之道（女性专用）</t>
  </si>
  <si>
    <t>活力中男——中年男士健康加油（男士专用）</t>
  </si>
  <si>
    <t>动力续航——中层管理干部身体健康关爱</t>
  </si>
  <si>
    <t>健康管理——生活工作双丰收</t>
  </si>
  <si>
    <t>情绪压力调理与中医养生</t>
  </si>
  <si>
    <r>
      <rPr>
        <b/>
        <sz val="16"/>
        <rFont val="宋体"/>
        <charset val="134"/>
      </rPr>
      <t>中医健康养生专家</t>
    </r>
    <r>
      <rPr>
        <sz val="16"/>
        <rFont val="宋体"/>
        <charset val="134"/>
      </rPr>
      <t xml:space="preserve">
《健康由己》作者
古方新用，药膳食疗推广人
喜马拉雅生活健康频道十大主播
陕西网络广播电视台长期合作养生专家
陕西广播电台《有医说一》客座养生专家
陕西人民广播电台FM101.1·《西安乱弹》主持人
《长安大讲堂——汉方养生》节目客座养生专家</t>
    </r>
  </si>
  <si>
    <t>四季常发病与中医调养</t>
  </si>
  <si>
    <t>跟着黄帝内经学养生智慧</t>
  </si>
  <si>
    <t>膳食营养与中医急救“应对术”</t>
  </si>
  <si>
    <t>五色归五脏-养好脏才养生</t>
  </si>
  <si>
    <t>职场颈肩腰椎疾患的预防和治疗</t>
  </si>
  <si>
    <t>告别“职业病”，远离亚健康疾病状态</t>
  </si>
  <si>
    <r>
      <rPr>
        <b/>
        <sz val="16"/>
        <rFont val="宋体"/>
        <charset val="134"/>
      </rPr>
      <t>健康管理与养生专家</t>
    </r>
    <r>
      <rPr>
        <sz val="16"/>
        <rFont val="宋体"/>
        <charset val="134"/>
      </rPr>
      <t xml:space="preserve">
医疗质量管理与医疗纠纷处理专家
40年临床/医疗机构管理经验
曾获得临床医学和法学双学位
国家心理咨询师二级资格
国家卫健委人才中心特聘顾问
大阪远程医疗中心株式会社首席顾问
德国UniversitätHeidelberg医学院访问学者
友邦保险（AIA）、泰康集团、诺亚财富特邀讲师
现任：上海赫德医疗健康管理公司丨首席医学专家
曾任：三甲医院医务主管
曾任：北京/上海大型医疗集团  医疗院长/法务主任
曾任：中日远程诊断中心医疗总监 
曾任：上海赫德医疗健康管理公司首席医学专家</t>
    </r>
  </si>
  <si>
    <t>医德医风医学人文——医院文化建设</t>
  </si>
  <si>
    <t>医患沟通——医疗的人情味</t>
  </si>
  <si>
    <t>减肥中的那些事——科学管理体重</t>
  </si>
  <si>
    <t>法律视角下的医疗纠纷处理</t>
  </si>
  <si>
    <t>保险营销利器——健康管理与人生保障</t>
  </si>
  <si>
    <t>比医生早一步——现场急救实操训练</t>
  </si>
  <si>
    <r>
      <rPr>
        <b/>
        <sz val="16"/>
        <rFont val="宋体"/>
        <charset val="134"/>
        <scheme val="minor"/>
      </rPr>
      <t>实战医药营销教练</t>
    </r>
    <r>
      <rPr>
        <sz val="16"/>
        <rFont val="宋体"/>
        <charset val="134"/>
        <scheme val="minor"/>
      </rPr>
      <t xml:space="preserve">
30年医药行业销售管理和培训实战经验
电子科技大学工商管理硕士
电子科技大学MBA市场营销协会专家组成员
FCP国际认证讲师（DDI）
国际绩效改进协会认证绩效改进师
美国强生公司全球领导力金奖
曾任：拜耳医药（世界500强） | 高级培训经理
曾任：美国强生（西安杨森）制药（世界500强） | 高级大区经理
曾任：远大集团 | 培训总监
曾任：康裕保健品有限公司 | 营销副总兼销售总监</t>
    </r>
  </si>
  <si>
    <t>OTC超级医药代表三项必杀技修炼</t>
  </si>
  <si>
    <t>处方药超级医药代表的三项必杀技修炼</t>
  </si>
  <si>
    <t>医药销售经理之最佳绩效辅导与有效授权</t>
  </si>
  <si>
    <t>医药中层管理者的综合领导力提升</t>
  </si>
  <si>
    <t>以客户为中心的医药代表专业推广技巧-PFI</t>
  </si>
  <si>
    <t>有效区域管理，促进医药销售高速增长-ETM</t>
  </si>
  <si>
    <r>
      <rPr>
        <b/>
        <sz val="16"/>
        <rFont val="宋体"/>
        <charset val="134"/>
      </rPr>
      <t>医院运营战略管理教练</t>
    </r>
    <r>
      <rPr>
        <sz val="16"/>
        <rFont val="宋体"/>
        <charset val="134"/>
      </rPr>
      <t xml:space="preserve">
20年医疗行业管理实战经验
华南师范大学硕士
粤港澳大湾区实战智库专家成员
中国非公立医疗机构协会会员（国家一级协会）
珠海横琴创新发展研究院特约研究员
曾任：健帆生物（中国百强大健康民营企业） | 项目总监
曾任：中珠医疗（上市）仁安健康管理公司 | 董事总经理
曾任：广东三苏实业 | 副总裁
曾任：深圳仁爱医院 | 副总经理</t>
    </r>
  </si>
  <si>
    <t>全维度推动医院业绩增长的营销策略</t>
  </si>
  <si>
    <t>面对医院大客户的医药销售管理策略</t>
  </si>
  <si>
    <t>康养结合护理院一体化建设运营提升</t>
  </si>
  <si>
    <t>药械企业与医院合作共赢实战策略</t>
  </si>
  <si>
    <t>提升医院运营管理能力实战训练</t>
  </si>
  <si>
    <t>医疗医药医械行业投资管理</t>
  </si>
  <si>
    <r>
      <rPr>
        <b/>
        <sz val="16"/>
        <rFont val="宋体"/>
        <charset val="134"/>
      </rPr>
      <t>医药营销与管理实战专家</t>
    </r>
    <r>
      <rPr>
        <sz val="16"/>
        <rFont val="宋体"/>
        <charset val="134"/>
      </rPr>
      <t xml:space="preserve">
18年医药外资500强和民营企业实战经验
国家二级心理咨询师
曾任：香港利丰集团（世界500强）丨城市经理
曾任：贝德玛（法国）丨全国培训经理
曾任：辉瑞惠氏制药（世界500强）丨全国零售培训经理
曾任：仙乐健康（上市）丨全国培训经理
曾任：阿斯利康(中国)（世界500强）丨零售业务部全国能力发展经理
</t>
    </r>
  </si>
  <si>
    <t>攻心促成交——销售心理学技能提升</t>
  </si>
  <si>
    <t>培育高绩效下属——医药经理的辅导教练技术</t>
  </si>
  <si>
    <t>突破瓶颈，加速产出——零售销售经理的区域业务计划</t>
  </si>
  <si>
    <t>药品保健品动销上量——驻店促销冠军训练营</t>
  </si>
  <si>
    <t>医药零售铺货上量——顾问式商业销售</t>
  </si>
  <si>
    <t>医药大客户营销与管理</t>
  </si>
  <si>
    <r>
      <rPr>
        <b/>
        <sz val="16"/>
        <rFont val="宋体"/>
        <charset val="134"/>
        <scheme val="minor"/>
      </rPr>
      <t>医药营销管理专家</t>
    </r>
    <r>
      <rPr>
        <sz val="16"/>
        <rFont val="宋体"/>
        <charset val="134"/>
        <scheme val="minor"/>
      </rPr>
      <t xml:space="preserve">
18年世界500强医疗器械企业营销管理实战经验
中英文双语授课
复旦大学软件工程专业硕士
TTT讲师认证、DDI领导力认证讲师、渠道管理体系认证讲师
美国项目管理协会（PMI）认证项目管理专业人士（PMP）
中国医学装备协会（绿皮书）编撰成员
曾任：深圳迈瑞生物医疗电子股份有限公司 | 全球营销战略发展部经理
</t>
    </r>
  </si>
  <si>
    <t>谈判桌上的魔术师：创造双赢谈判的奥秘</t>
  </si>
  <si>
    <t>医药行业团队打造与管理创新</t>
  </si>
  <si>
    <t>医药市场情报及竞品信息收集</t>
  </si>
  <si>
    <t>AI赋能医药销售全流程</t>
  </si>
  <si>
    <t>区域营销经理的卓越领导力提升</t>
  </si>
  <si>
    <t>医药销售上量技巧</t>
  </si>
  <si>
    <r>
      <rPr>
        <b/>
        <sz val="16"/>
        <rFont val="宋体"/>
        <charset val="134"/>
      </rPr>
      <t xml:space="preserve">医药营销实战专家
</t>
    </r>
    <r>
      <rPr>
        <sz val="16"/>
        <rFont val="宋体"/>
        <charset val="134"/>
      </rPr>
      <t>20年医药营销推广实战经验
执业中药师
国家一级公共营养师
中国管理科学研究院职业发展管理师
现任：百亿上市药企| 全国讲师团队管理负责人
曾任：红珊瑚药业集团  | 市场总监
曾任：仁和药业 | 培训讲师
曾任：中美史克（中国医药零售20强品牌） | 省区销售经理
曾任：默沙东制药（世界500强） | 大区推广经理
曾任：美国辉瑞制药（世界500强）| 高级医药代表、产品专员</t>
    </r>
    <r>
      <rPr>
        <sz val="16"/>
        <rFont val="宋体"/>
        <charset val="134"/>
      </rPr>
      <t xml:space="preserve">
</t>
    </r>
  </si>
  <si>
    <t>医药营销能力提升：OTC零售经理业务规划与能力提升</t>
  </si>
  <si>
    <t>医药营销能力提升：医药营销学术推广4技巧</t>
  </si>
  <si>
    <t>终端药店销售提升：终端药店动销上量5术</t>
  </si>
  <si>
    <t>终端药店销售提升：药店销售高手打造6板斧</t>
  </si>
  <si>
    <t>医药营销团队打造：高绩效医药团队6阶建设</t>
  </si>
  <si>
    <t>医药营销团队打造：带人药企经理的下属辅导带教能力提升</t>
  </si>
  <si>
    <r>
      <rPr>
        <b/>
        <sz val="16"/>
        <rFont val="宋体"/>
        <charset val="134"/>
        <scheme val="minor"/>
      </rPr>
      <t xml:space="preserve">医院管理实战专家
</t>
    </r>
    <r>
      <rPr>
        <sz val="16"/>
        <rFont val="宋体"/>
        <charset val="134"/>
        <scheme val="minor"/>
      </rPr>
      <t>18年医院管理培训实战经验
——■专业资质■——
1）CIPPT注册国际职业培训师
2）医院管理高级咨询师
——■社会任职■——
曾任：华润医疗控股有限公司丨部门总经理
中国卫生信息与健康医疗大数据学会三医联动分会常委
中国研究型医院学会患者就诊体验专委会委员
国家医患体验研究基地特聘专家
梅奥时代医学研究院高级顾问</t>
    </r>
  </si>
  <si>
    <t>医院服务关键时刻</t>
  </si>
  <si>
    <t>医院营销活动策划</t>
  </si>
  <si>
    <t>医院运营指标提升</t>
  </si>
  <si>
    <t>医院全面质量管理</t>
  </si>
  <si>
    <t>医院精益管理实用方法工作坊</t>
  </si>
  <si>
    <t>DRG(DIP)支付制度下的医院绩效管理实践</t>
  </si>
  <si>
    <r>
      <rPr>
        <b/>
        <sz val="16"/>
        <rFont val="宋体"/>
        <charset val="134"/>
      </rPr>
      <t>烟草运营管理专家</t>
    </r>
    <r>
      <rPr>
        <sz val="16"/>
        <rFont val="宋体"/>
        <charset val="134"/>
      </rPr>
      <t xml:space="preserve">
注册国际高级培训师
注册国际高级课程设计师
35年烟草从业、销售、管理实战经验
其中：20年烟草各岗位锻炼经历、15年烟草在职管理</t>
    </r>
  </si>
  <si>
    <t>烟草管理者执行力修炼</t>
  </si>
  <si>
    <t>金牌客户经理综合技能提升</t>
  </si>
  <si>
    <t>新零售时代数字化智能营销</t>
  </si>
  <si>
    <t>烟草终端——我与客户共成长</t>
  </si>
  <si>
    <t>基于营销场景的营销策划和品牌传播</t>
  </si>
  <si>
    <t>不断超越——全力推动烟草高质量发展</t>
  </si>
  <si>
    <r>
      <rPr>
        <b/>
        <sz val="16"/>
        <rFont val="宋体"/>
        <charset val="134"/>
      </rPr>
      <t xml:space="preserve">实战派电力企业管理顾问
</t>
    </r>
    <r>
      <rPr>
        <sz val="16"/>
        <rFont val="宋体"/>
        <charset val="134"/>
      </rPr>
      <t>河北科技大学工程硕士学</t>
    </r>
    <r>
      <rPr>
        <b/>
        <sz val="16"/>
        <rFont val="宋体"/>
        <charset val="134"/>
      </rPr>
      <t xml:space="preserve">
</t>
    </r>
    <r>
      <rPr>
        <sz val="16"/>
        <rFont val="宋体"/>
        <charset val="134"/>
      </rPr>
      <t>电力标准化高级评审专家
国家职业技能鉴定考评员
中国质量协会“QC小组操作实务”
曾任：省电力行业协会质量管理系统高级评委/技能鉴定评审委员
现任：某电力企业公司  企业管理负责人</t>
    </r>
  </si>
  <si>
    <t>电力QC质量管理</t>
  </si>
  <si>
    <t>电力企业管理能力提升</t>
  </si>
  <si>
    <t>发电企业精益化管理</t>
  </si>
  <si>
    <t>国网公司数字化转型</t>
  </si>
  <si>
    <t>能源互联网及综合能源发展路径</t>
  </si>
  <si>
    <t>国网公司实现碳达峰与碳中和战略目标与路径</t>
  </si>
  <si>
    <r>
      <rPr>
        <b/>
        <sz val="16"/>
        <rFont val="宋体"/>
        <charset val="134"/>
      </rPr>
      <t>公共服务行业服务训练专家</t>
    </r>
    <r>
      <rPr>
        <sz val="16"/>
        <rFont val="宋体"/>
        <charset val="134"/>
      </rPr>
      <t xml:space="preserve">
客户体验与投诉处理专家
GCDF国际注册职业咨询师
CVCC高级礼仪培训师
近20年服务营销与服务培训经验
曾任：国美电器(总部) 客户服务部 | 经理、培训主管
曾任：国美电器吉林分公司  | 经理、内训师
曾任：国家电网松原地区 | 服务特聘专家（连续7年）</t>
    </r>
  </si>
  <si>
    <t>防微杜渐：电力服务风险防范与投诉处理</t>
  </si>
  <si>
    <t>全优全能：打造台区网格服务的超级个体</t>
  </si>
  <si>
    <t>形象担当：电力营业厅的卓越服务技能提升</t>
  </si>
  <si>
    <t>暖心服务：热力、燃气、自来水客户服务与投诉处理技巧</t>
  </si>
  <si>
    <t>筑牢底线：投诉案例分析与相关行业法律适用</t>
  </si>
  <si>
    <t>精准服务：直达客户内心的服务策略</t>
  </si>
  <si>
    <r>
      <rPr>
        <b/>
        <sz val="16"/>
        <rFont val="宋体"/>
        <charset val="134"/>
      </rPr>
      <t xml:space="preserve">电力系统形势分析专家
</t>
    </r>
    <r>
      <rPr>
        <sz val="16"/>
        <rFont val="宋体"/>
        <charset val="134"/>
      </rPr>
      <t>职场效能提升教练
高级电气工程师（高级职称）
华北电力大学在读硕士
高级碳资产评估师/高级碳排放评估师
8年电力行业常聘讲师，服务国网（连续8年）、南网（连续8年）、大唐电力（连续5年）、华能集团（连续4年）、国电投（连续3年）等多家电力企业</t>
    </r>
  </si>
  <si>
    <t>从国内外政治经济形势到电力行业变革形势分析</t>
  </si>
  <si>
    <t>解读国家能源局——新型电力系统发展蓝皮书</t>
  </si>
  <si>
    <t>电力系统应急事件处理及危机公关</t>
  </si>
  <si>
    <t>对新一轮电力市场化改革的思考</t>
  </si>
  <si>
    <t>双碳目标下电力行业的机遇与挑战</t>
  </si>
  <si>
    <t>企业高效沟通与跨部门协作——职场情商必修课</t>
  </si>
  <si>
    <r>
      <rPr>
        <b/>
        <sz val="16"/>
        <rFont val="宋体"/>
        <charset val="134"/>
        <scheme val="minor"/>
      </rPr>
      <t>建筑工程实战运营专家</t>
    </r>
    <r>
      <rPr>
        <sz val="16"/>
        <rFont val="宋体"/>
        <charset val="134"/>
        <scheme val="minor"/>
      </rPr>
      <t xml:space="preserve">
28年建筑行业管理实战经验
武汉大学全国首批公共管理硕士
高级工程师
全国首批注册造价工程师
深圳市盐田区第六届人大代表
深圳市房地产协会理事
深圳市罗湖区、大鹏区建设工程专家库造价专业专家
荣获深圳市房地产协会2023年度孺子牛奖；
曾任：深圳市盐田人才安居公司（国企） | 董事长兼总经理
曾任：深圳市路桥建设集团公司（国企） | 运营总监
曾任：深圳市人才安居集团（国企） | 成本合约部部部长
</t>
    </r>
  </si>
  <si>
    <t>合同管理以及风险防范</t>
  </si>
  <si>
    <t>建筑企业供应商管理策略</t>
  </si>
  <si>
    <t>建设工程招标采购工作实务</t>
  </si>
  <si>
    <t>搭建高效的建筑企业成本管理体系</t>
  </si>
  <si>
    <t>建筑工程全过程造价控制要点</t>
  </si>
  <si>
    <t>EPC工程总承包项目管理要点与实践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</si>
</sst>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8">
    <font>
      <sz val="11"/>
      <color theme="1"/>
      <name val="宋体"/>
      <charset val="134"/>
      <scheme val="minor"/>
    </font>
    <font>
      <sz val="11"/>
      <color theme="1"/>
      <name val="宋体"/>
      <charset val="134"/>
    </font>
    <font>
      <sz val="16"/>
      <color theme="1"/>
      <name val="宋体"/>
      <charset val="134"/>
      <scheme val="minor"/>
    </font>
    <font>
      <b/>
      <sz val="18"/>
      <color theme="0"/>
      <name val="宋体"/>
      <charset val="134"/>
    </font>
    <font>
      <b/>
      <sz val="68"/>
      <color rgb="FF145389"/>
      <name val="宋体"/>
      <charset val="134"/>
    </font>
    <font>
      <b/>
      <sz val="26"/>
      <name val="宋体"/>
      <charset val="134"/>
    </font>
    <font>
      <sz val="16"/>
      <name val="宋体"/>
      <charset val="134"/>
    </font>
    <font>
      <b/>
      <u/>
      <sz val="16"/>
      <color rgb="FFC00000"/>
      <name val="宋体"/>
      <charset val="134"/>
      <scheme val="minor"/>
    </font>
    <font>
      <sz val="16"/>
      <name val="宋体"/>
      <charset val="134"/>
      <scheme val="minor"/>
    </font>
    <font>
      <sz val="18"/>
      <color theme="1"/>
      <name val="宋体"/>
      <charset val="134"/>
    </font>
    <font>
      <sz val="36"/>
      <name val="宋体"/>
      <charset val="134"/>
    </font>
    <font>
      <sz val="18"/>
      <name val="宋体"/>
      <charset val="134"/>
    </font>
    <font>
      <b/>
      <sz val="18"/>
      <color theme="0"/>
      <name val="微软雅黑"/>
      <charset val="134"/>
    </font>
    <font>
      <sz val="12"/>
      <name val="宋体"/>
      <charset val="134"/>
    </font>
    <font>
      <b/>
      <sz val="16"/>
      <color rgb="FFC00000"/>
      <name val="宋体"/>
      <charset val="134"/>
      <scheme val="minor"/>
    </font>
    <font>
      <sz val="18"/>
      <name val="宋体"/>
      <charset val="134"/>
      <scheme val="minor"/>
    </font>
    <font>
      <b/>
      <sz val="18"/>
      <color theme="0"/>
      <name val="宋体"/>
      <charset val="134"/>
      <scheme val="minor"/>
    </font>
    <font>
      <b/>
      <sz val="18"/>
      <name val="宋体"/>
      <charset val="134"/>
    </font>
    <font>
      <sz val="16"/>
      <color theme="1"/>
      <name val="宋体"/>
      <charset val="134"/>
    </font>
    <font>
      <b/>
      <sz val="11"/>
      <color theme="1"/>
      <name val="宋体"/>
      <charset val="134"/>
      <scheme val="minor"/>
    </font>
    <font>
      <b/>
      <sz val="36"/>
      <name val="宋体"/>
      <charset val="134"/>
    </font>
    <font>
      <sz val="36"/>
      <name val="微软雅黑"/>
      <charset val="134"/>
    </font>
    <font>
      <sz val="18"/>
      <name val="微软雅黑"/>
      <charset val="134"/>
    </font>
    <font>
      <sz val="16"/>
      <name val="微软雅黑"/>
      <charset val="134"/>
    </font>
    <font>
      <sz val="12"/>
      <name val="微软雅黑"/>
      <charset val="134"/>
    </font>
    <font>
      <b/>
      <sz val="36"/>
      <name val="微软雅黑"/>
      <charset val="134"/>
    </font>
    <font>
      <b/>
      <sz val="18"/>
      <color theme="1"/>
      <name val="宋体"/>
      <charset val="134"/>
    </font>
    <font>
      <b/>
      <u/>
      <sz val="16"/>
      <color rgb="FFC00000"/>
      <name val="宋体"/>
      <charset val="134"/>
    </font>
    <font>
      <b/>
      <sz val="16"/>
      <color rgb="FFC00000"/>
      <name val="宋体"/>
      <charset val="134"/>
    </font>
    <font>
      <b/>
      <sz val="16"/>
      <name val="宋体"/>
      <charset val="134"/>
    </font>
    <font>
      <b/>
      <sz val="12"/>
      <color theme="1"/>
      <name val="宋体"/>
      <charset val="134"/>
    </font>
    <font>
      <b/>
      <sz val="12"/>
      <color theme="0"/>
      <name val="宋体"/>
      <charset val="134"/>
    </font>
    <font>
      <b/>
      <sz val="14"/>
      <color theme="0"/>
      <name val="宋体"/>
      <charset val="134"/>
    </font>
    <font>
      <sz val="12"/>
      <color theme="1" tint="0.249977111117893"/>
      <name val="宋体"/>
      <charset val="134"/>
    </font>
    <font>
      <b/>
      <sz val="14"/>
      <color theme="1" tint="0.249977111117893"/>
      <name val="宋体"/>
      <charset val="134"/>
    </font>
    <font>
      <b/>
      <sz val="12"/>
      <color rgb="FFC00000"/>
      <name val="宋体"/>
      <charset val="134"/>
    </font>
    <font>
      <sz val="11"/>
      <color theme="1" tint="0.249977111117893"/>
      <name val="宋体"/>
      <charset val="134"/>
    </font>
    <font>
      <b/>
      <sz val="11"/>
      <color theme="1" tint="0.249977111117893"/>
      <name val="宋体"/>
      <charset val="134"/>
    </font>
    <font>
      <b/>
      <sz val="12"/>
      <color theme="1"/>
      <name val="微软雅黑"/>
      <charset val="134"/>
    </font>
    <font>
      <sz val="11"/>
      <color theme="1"/>
      <name val="微软雅黑"/>
      <charset val="134"/>
    </font>
    <font>
      <b/>
      <sz val="14"/>
      <color theme="1"/>
      <name val="微软雅黑"/>
      <charset val="134"/>
    </font>
    <font>
      <sz val="14"/>
      <color theme="1"/>
      <name val="微软雅黑"/>
      <charset val="134"/>
    </font>
    <font>
      <b/>
      <sz val="12"/>
      <color rgb="FFC00000"/>
      <name val="微软雅黑"/>
      <charset val="134"/>
    </font>
    <font>
      <b/>
      <sz val="11"/>
      <name val="微软雅黑"/>
      <charset val="134"/>
    </font>
    <font>
      <b/>
      <sz val="14"/>
      <name val="微软雅黑"/>
      <charset val="134"/>
    </font>
    <font>
      <sz val="11"/>
      <name val="微软雅黑"/>
      <charset val="134"/>
    </font>
    <font>
      <sz val="14"/>
      <name val="微软雅黑"/>
      <charset val="134"/>
    </font>
    <font>
      <b/>
      <sz val="12"/>
      <color rgb="FFC0000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
      <u/>
      <sz val="12"/>
      <color theme="10"/>
      <name val="宋体"/>
      <charset val="134"/>
    </font>
    <font>
      <b/>
      <sz val="16"/>
      <name val="宋体"/>
      <charset val="134"/>
      <scheme val="minor"/>
    </font>
    <font>
      <sz val="16"/>
      <color indexed="8"/>
      <name val="宋体"/>
      <charset val="134"/>
    </font>
    <font>
      <sz val="16"/>
      <color indexed="8"/>
      <name val="宋体"/>
      <charset val="134"/>
      <scheme val="minor"/>
    </font>
    <font>
      <b/>
      <sz val="16"/>
      <color rgb="FF000000"/>
      <name val="宋体"/>
      <charset val="134"/>
    </font>
    <font>
      <b/>
      <sz val="16"/>
      <color indexed="8"/>
      <name val="宋体"/>
      <charset val="134"/>
      <scheme val="minor"/>
    </font>
    <font>
      <sz val="16"/>
      <color rgb="FF000000"/>
      <name val="宋体"/>
      <charset val="134"/>
    </font>
    <font>
      <sz val="12"/>
      <color theme="1"/>
      <name val="宋体"/>
      <charset val="134"/>
    </font>
    <font>
      <sz val="16"/>
      <color rgb="FF000000"/>
      <name val="宋体"/>
      <charset val="134"/>
      <scheme val="minor"/>
    </font>
    <font>
      <b/>
      <sz val="16"/>
      <color indexed="8"/>
      <name val="宋体"/>
      <charset val="134"/>
    </font>
  </fonts>
  <fills count="38">
    <fill>
      <patternFill patternType="none"/>
    </fill>
    <fill>
      <patternFill patternType="gray125"/>
    </fill>
    <fill>
      <patternFill patternType="solid">
        <fgColor theme="0" tint="-0.499984740745262"/>
        <bgColor indexed="64"/>
      </patternFill>
    </fill>
    <fill>
      <patternFill patternType="solid">
        <fgColor rgb="FFDFEFF9"/>
        <bgColor indexed="64"/>
      </patternFill>
    </fill>
    <fill>
      <patternFill patternType="solid">
        <fgColor rgb="FFFFF4E5"/>
        <bgColor indexed="64"/>
      </patternFill>
    </fill>
    <fill>
      <patternFill patternType="solid">
        <fgColor theme="0"/>
        <bgColor indexed="64"/>
      </patternFill>
    </fill>
    <fill>
      <patternFill patternType="lightDown">
        <fgColor rgb="FFCBE5F5"/>
        <bgColor rgb="FFDFEFF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7" borderId="10"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1" applyNumberFormat="0" applyFill="0" applyAlignment="0" applyProtection="0">
      <alignment vertical="center"/>
    </xf>
    <xf numFmtId="0" fontId="54" fillId="0" borderId="11" applyNumberFormat="0" applyFill="0" applyAlignment="0" applyProtection="0">
      <alignment vertical="center"/>
    </xf>
    <xf numFmtId="0" fontId="55" fillId="0" borderId="12" applyNumberFormat="0" applyFill="0" applyAlignment="0" applyProtection="0">
      <alignment vertical="center"/>
    </xf>
    <xf numFmtId="0" fontId="55" fillId="0" borderId="0" applyNumberFormat="0" applyFill="0" applyBorder="0" applyAlignment="0" applyProtection="0">
      <alignment vertical="center"/>
    </xf>
    <xf numFmtId="0" fontId="56" fillId="8" borderId="13" applyNumberFormat="0" applyAlignment="0" applyProtection="0">
      <alignment vertical="center"/>
    </xf>
    <xf numFmtId="0" fontId="57" fillId="9" borderId="14" applyNumberFormat="0" applyAlignment="0" applyProtection="0">
      <alignment vertical="center"/>
    </xf>
    <xf numFmtId="0" fontId="58" fillId="9" borderId="13" applyNumberFormat="0" applyAlignment="0" applyProtection="0">
      <alignment vertical="center"/>
    </xf>
    <xf numFmtId="0" fontId="59" fillId="10" borderId="15" applyNumberFormat="0" applyAlignment="0" applyProtection="0">
      <alignment vertical="center"/>
    </xf>
    <xf numFmtId="0" fontId="60" fillId="0" borderId="16" applyNumberFormat="0" applyFill="0" applyAlignment="0" applyProtection="0">
      <alignment vertical="center"/>
    </xf>
    <xf numFmtId="0" fontId="61" fillId="0" borderId="17" applyNumberFormat="0" applyFill="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6"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6" fillId="27" borderId="0" applyNumberFormat="0" applyBorder="0" applyAlignment="0" applyProtection="0">
      <alignment vertical="center"/>
    </xf>
    <xf numFmtId="0" fontId="66"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6" fillId="31" borderId="0" applyNumberFormat="0" applyBorder="0" applyAlignment="0" applyProtection="0">
      <alignment vertical="center"/>
    </xf>
    <xf numFmtId="0" fontId="66" fillId="32"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6" fillId="35" borderId="0" applyNumberFormat="0" applyBorder="0" applyAlignment="0" applyProtection="0">
      <alignment vertical="center"/>
    </xf>
    <xf numFmtId="0" fontId="66" fillId="36" borderId="0" applyNumberFormat="0" applyBorder="0" applyAlignment="0" applyProtection="0">
      <alignment vertical="center"/>
    </xf>
    <xf numFmtId="0" fontId="65" fillId="37" borderId="0" applyNumberFormat="0" applyBorder="0" applyAlignment="0" applyProtection="0">
      <alignment vertical="center"/>
    </xf>
    <xf numFmtId="0" fontId="54" fillId="0" borderId="11"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6" fillId="8" borderId="13" applyNumberFormat="0" applyAlignment="0" applyProtection="0">
      <alignment vertical="center"/>
    </xf>
    <xf numFmtId="0" fontId="56" fillId="8" borderId="13" applyNumberFormat="0" applyAlignment="0" applyProtection="0">
      <alignment vertical="center"/>
    </xf>
  </cellStyleXfs>
  <cellXfs count="17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0" fillId="0" borderId="1" xfId="0"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left" vertical="top" wrapText="1"/>
    </xf>
    <xf numFmtId="0" fontId="6" fillId="0" borderId="3" xfId="0" applyFont="1" applyBorder="1" applyAlignment="1">
      <alignment horizontal="left" vertical="center" wrapText="1"/>
    </xf>
    <xf numFmtId="0" fontId="7" fillId="0" borderId="4" xfId="6"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6" fillId="0" borderId="5" xfId="0" applyFont="1" applyBorder="1" applyAlignment="1">
      <alignment horizontal="left" vertical="top" wrapText="1"/>
    </xf>
    <xf numFmtId="0" fontId="7" fillId="0" borderId="5" xfId="6" applyFont="1" applyBorder="1" applyAlignment="1">
      <alignment horizontal="center" vertic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6" fillId="0" borderId="6" xfId="0" applyFont="1" applyBorder="1" applyAlignment="1">
      <alignment horizontal="left" vertical="top" wrapText="1"/>
    </xf>
    <xf numFmtId="0" fontId="7" fillId="0" borderId="6" xfId="6" applyFont="1" applyBorder="1" applyAlignment="1">
      <alignment horizontal="center" vertical="center"/>
    </xf>
    <xf numFmtId="0" fontId="4"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6" fillId="3" borderId="4" xfId="0" applyFont="1" applyFill="1" applyBorder="1" applyAlignment="1">
      <alignment horizontal="left" vertical="top" wrapText="1"/>
    </xf>
    <xf numFmtId="0" fontId="6" fillId="3" borderId="3" xfId="0" applyFont="1" applyFill="1" applyBorder="1" applyAlignment="1">
      <alignment horizontal="left" vertical="center" wrapText="1"/>
    </xf>
    <xf numFmtId="0" fontId="7" fillId="3" borderId="4" xfId="6" applyFont="1" applyFill="1" applyBorder="1" applyAlignment="1">
      <alignment horizontal="center" vertical="center"/>
    </xf>
    <xf numFmtId="0" fontId="4"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6" fillId="3" borderId="5" xfId="0" applyFont="1" applyFill="1" applyBorder="1" applyAlignment="1">
      <alignment horizontal="left" vertical="top" wrapText="1"/>
    </xf>
    <xf numFmtId="0" fontId="7" fillId="3" borderId="5" xfId="6" applyFont="1" applyFill="1" applyBorder="1" applyAlignment="1">
      <alignment horizontal="center" vertical="center"/>
    </xf>
    <xf numFmtId="0" fontId="4" fillId="3" borderId="6" xfId="0" applyFont="1" applyFill="1" applyBorder="1" applyAlignment="1">
      <alignment horizontal="center" vertical="center"/>
    </xf>
    <xf numFmtId="0" fontId="5" fillId="3" borderId="6" xfId="0" applyFont="1" applyFill="1" applyBorder="1" applyAlignment="1">
      <alignment horizontal="center" vertical="center"/>
    </xf>
    <xf numFmtId="0" fontId="6" fillId="3" borderId="6" xfId="0" applyFont="1" applyFill="1" applyBorder="1" applyAlignment="1">
      <alignment horizontal="left" vertical="top" wrapText="1"/>
    </xf>
    <xf numFmtId="0" fontId="7" fillId="3" borderId="6" xfId="6" applyFont="1" applyFill="1" applyBorder="1" applyAlignment="1">
      <alignment horizontal="center" vertical="center"/>
    </xf>
    <xf numFmtId="0" fontId="8" fillId="0" borderId="4" xfId="0" applyFont="1" applyBorder="1" applyAlignment="1">
      <alignment horizontal="left" vertical="top"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0" fillId="0" borderId="1" xfId="0" applyFont="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5" fillId="0" borderId="0" xfId="0" applyFont="1">
      <alignment vertical="center"/>
    </xf>
    <xf numFmtId="0" fontId="15" fillId="0" borderId="1" xfId="0" applyFont="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0" xfId="0" applyFont="1">
      <alignment vertical="center"/>
    </xf>
    <xf numFmtId="0" fontId="18" fillId="0" borderId="0" xfId="0" applyFont="1">
      <alignment vertical="center"/>
    </xf>
    <xf numFmtId="0" fontId="17" fillId="0" borderId="1"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9" fillId="0" borderId="0" xfId="0" applyFont="1">
      <alignment vertical="center"/>
    </xf>
    <xf numFmtId="0" fontId="6" fillId="0" borderId="0" xfId="0" applyFont="1">
      <alignment vertical="center"/>
    </xf>
    <xf numFmtId="0" fontId="20" fillId="0" borderId="1" xfId="0" applyFont="1" applyBorder="1" applyAlignment="1">
      <alignment horizontal="center" vertical="center"/>
    </xf>
    <xf numFmtId="0" fontId="6" fillId="0" borderId="2" xfId="0" applyFont="1" applyBorder="1" applyAlignment="1">
      <alignment horizontal="left" vertical="center" wrapText="1"/>
    </xf>
    <xf numFmtId="0" fontId="7" fillId="0" borderId="4" xfId="83" applyFont="1" applyFill="1" applyBorder="1" applyAlignment="1">
      <alignment horizontal="center" vertical="center"/>
    </xf>
    <xf numFmtId="0" fontId="8" fillId="0" borderId="5" xfId="0" applyFont="1" applyBorder="1" applyAlignment="1">
      <alignment horizontal="left" vertical="top" wrapText="1"/>
    </xf>
    <xf numFmtId="0" fontId="7" fillId="0" borderId="5" xfId="83" applyFont="1" applyFill="1" applyBorder="1" applyAlignment="1">
      <alignment horizontal="center" vertical="center"/>
    </xf>
    <xf numFmtId="0" fontId="8" fillId="0" borderId="6" xfId="0" applyFont="1" applyBorder="1" applyAlignment="1">
      <alignment horizontal="left" vertical="top" wrapText="1"/>
    </xf>
    <xf numFmtId="0" fontId="7" fillId="0" borderId="6" xfId="83" applyFont="1" applyFill="1" applyBorder="1" applyAlignment="1">
      <alignment horizontal="center"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5" fillId="0" borderId="1" xfId="0" applyFont="1" applyBorder="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7" fillId="0" borderId="2" xfId="6" applyFont="1" applyBorder="1" applyAlignment="1">
      <alignment horizontal="center" vertical="center"/>
    </xf>
    <xf numFmtId="0" fontId="14" fillId="0" borderId="2" xfId="0" applyFont="1" applyBorder="1" applyAlignment="1">
      <alignment horizontal="center" vertical="center"/>
    </xf>
    <xf numFmtId="0" fontId="4"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7" fillId="3" borderId="2" xfId="6" applyFont="1" applyFill="1" applyBorder="1" applyAlignment="1">
      <alignment horizontal="center" vertical="center"/>
    </xf>
    <xf numFmtId="0" fontId="14" fillId="3" borderId="2" xfId="0" applyFont="1" applyFill="1" applyBorder="1" applyAlignment="1">
      <alignment horizontal="center" vertical="center"/>
    </xf>
    <xf numFmtId="0" fontId="19" fillId="0" borderId="1" xfId="0" applyFont="1" applyBorder="1" applyAlignment="1">
      <alignment horizontal="center" vertical="center"/>
    </xf>
    <xf numFmtId="0" fontId="26" fillId="0" borderId="0" xfId="58" applyFont="1" applyAlignment="1">
      <alignment vertical="center" wrapText="1"/>
    </xf>
    <xf numFmtId="0" fontId="1" fillId="0" borderId="0" xfId="58" applyFont="1">
      <alignment vertical="center"/>
    </xf>
    <xf numFmtId="0" fontId="3" fillId="2" borderId="2" xfId="58" applyFont="1" applyFill="1" applyBorder="1" applyAlignment="1">
      <alignment horizontal="center" vertical="center" wrapText="1"/>
    </xf>
    <xf numFmtId="0" fontId="3" fillId="2" borderId="2" xfId="58" applyFont="1" applyFill="1" applyBorder="1" applyAlignment="1">
      <alignment horizontal="center" vertical="center"/>
    </xf>
    <xf numFmtId="0" fontId="3" fillId="2" borderId="3" xfId="58" applyFont="1" applyFill="1" applyBorder="1" applyAlignment="1">
      <alignment horizontal="center" vertical="center"/>
    </xf>
    <xf numFmtId="0" fontId="26" fillId="0" borderId="2" xfId="58" applyFont="1" applyBorder="1" applyAlignment="1">
      <alignment horizontal="center" vertical="center" wrapText="1"/>
    </xf>
    <xf numFmtId="0" fontId="4" fillId="0" borderId="2" xfId="58" applyFont="1" applyBorder="1" applyAlignment="1">
      <alignment horizontal="center" vertical="center"/>
    </xf>
    <xf numFmtId="0" fontId="5" fillId="0" borderId="2" xfId="58" applyFont="1" applyBorder="1" applyAlignment="1">
      <alignment horizontal="center" vertical="center"/>
    </xf>
    <xf numFmtId="0" fontId="6" fillId="0" borderId="2" xfId="58" applyFont="1" applyBorder="1" applyAlignment="1">
      <alignment horizontal="left" vertical="top" wrapText="1"/>
    </xf>
    <xf numFmtId="0" fontId="6" fillId="0" borderId="2" xfId="58" applyFont="1" applyBorder="1" applyAlignment="1">
      <alignment horizontal="left" vertical="center" wrapText="1"/>
    </xf>
    <xf numFmtId="0" fontId="27" fillId="0" borderId="2" xfId="6" applyFont="1" applyFill="1" applyBorder="1" applyAlignment="1">
      <alignment horizontal="center" vertical="center"/>
    </xf>
    <xf numFmtId="0" fontId="28" fillId="0" borderId="2" xfId="58" applyFont="1" applyBorder="1" applyAlignment="1">
      <alignment horizontal="center" vertical="center"/>
    </xf>
    <xf numFmtId="0" fontId="26" fillId="4" borderId="4" xfId="58" applyFont="1" applyFill="1" applyBorder="1" applyAlignment="1">
      <alignment horizontal="center" vertical="center" wrapText="1"/>
    </xf>
    <xf numFmtId="0" fontId="4" fillId="4" borderId="2" xfId="58" applyFont="1" applyFill="1" applyBorder="1" applyAlignment="1">
      <alignment horizontal="center" vertical="center"/>
    </xf>
    <xf numFmtId="0" fontId="5" fillId="4" borderId="2" xfId="58" applyFont="1" applyFill="1" applyBorder="1" applyAlignment="1">
      <alignment horizontal="center" vertical="center"/>
    </xf>
    <xf numFmtId="0" fontId="6" fillId="4" borderId="2" xfId="58" applyFont="1" applyFill="1" applyBorder="1" applyAlignment="1">
      <alignment horizontal="left" vertical="top" wrapText="1"/>
    </xf>
    <xf numFmtId="0" fontId="6" fillId="4" borderId="2" xfId="58" applyFont="1" applyFill="1" applyBorder="1" applyAlignment="1">
      <alignment horizontal="left" vertical="center" wrapText="1"/>
    </xf>
    <xf numFmtId="0" fontId="27" fillId="4" borderId="2" xfId="6" applyFont="1" applyFill="1" applyBorder="1" applyAlignment="1">
      <alignment horizontal="center" vertical="center"/>
    </xf>
    <xf numFmtId="0" fontId="26" fillId="4" borderId="5" xfId="58" applyFont="1" applyFill="1" applyBorder="1" applyAlignment="1">
      <alignment horizontal="center" vertical="center" wrapText="1"/>
    </xf>
    <xf numFmtId="0" fontId="28" fillId="4" borderId="2" xfId="58" applyFont="1" applyFill="1" applyBorder="1" applyAlignment="1">
      <alignment horizontal="center" vertical="center"/>
    </xf>
    <xf numFmtId="0" fontId="6" fillId="4" borderId="2" xfId="59" applyFont="1" applyFill="1" applyBorder="1" applyAlignment="1">
      <alignment horizontal="left" vertical="top" wrapText="1"/>
    </xf>
    <xf numFmtId="0" fontId="6" fillId="4" borderId="2" xfId="59" applyFont="1" applyFill="1" applyBorder="1" applyAlignment="1">
      <alignment horizontal="left" vertical="center" wrapText="1"/>
    </xf>
    <xf numFmtId="0" fontId="26" fillId="4" borderId="6" xfId="58" applyFont="1" applyFill="1" applyBorder="1" applyAlignment="1">
      <alignment horizontal="center" vertical="center" wrapText="1"/>
    </xf>
    <xf numFmtId="0" fontId="26" fillId="0" borderId="4" xfId="58" applyFont="1" applyBorder="1" applyAlignment="1">
      <alignment horizontal="center" vertical="center" wrapText="1"/>
    </xf>
    <xf numFmtId="0" fontId="26" fillId="0" borderId="5" xfId="58" applyFont="1" applyBorder="1" applyAlignment="1">
      <alignment horizontal="center" vertical="center" wrapText="1"/>
    </xf>
    <xf numFmtId="0" fontId="29" fillId="0" borderId="2" xfId="58" applyFont="1" applyBorder="1" applyAlignment="1">
      <alignment horizontal="left" vertical="top" wrapText="1"/>
    </xf>
    <xf numFmtId="0" fontId="26" fillId="0" borderId="6" xfId="58" applyFont="1" applyBorder="1" applyAlignment="1">
      <alignment horizontal="center" vertical="center" wrapText="1"/>
    </xf>
    <xf numFmtId="0" fontId="29" fillId="4" borderId="2" xfId="58" applyFont="1" applyFill="1" applyBorder="1" applyAlignment="1">
      <alignment horizontal="left" vertical="top" wrapText="1"/>
    </xf>
    <xf numFmtId="0" fontId="26" fillId="4" borderId="2" xfId="58" applyFont="1" applyFill="1" applyBorder="1" applyAlignment="1">
      <alignment horizontal="center" vertical="center" wrapText="1"/>
    </xf>
    <xf numFmtId="0" fontId="4" fillId="4" borderId="4" xfId="58" applyFont="1" applyFill="1" applyBorder="1" applyAlignment="1">
      <alignment horizontal="center" vertical="center"/>
    </xf>
    <xf numFmtId="0" fontId="5" fillId="4" borderId="4" xfId="58" applyFont="1" applyFill="1" applyBorder="1" applyAlignment="1">
      <alignment horizontal="center" vertical="center"/>
    </xf>
    <xf numFmtId="0" fontId="6" fillId="4" borderId="4" xfId="58" applyFont="1" applyFill="1" applyBorder="1" applyAlignment="1">
      <alignment horizontal="left" vertical="top" wrapText="1"/>
    </xf>
    <xf numFmtId="0" fontId="27" fillId="4" borderId="2" xfId="85" applyFont="1" applyFill="1" applyBorder="1" applyAlignment="1">
      <alignment horizontal="center" vertical="center"/>
    </xf>
    <xf numFmtId="0" fontId="4" fillId="4" borderId="5" xfId="58" applyFont="1" applyFill="1" applyBorder="1" applyAlignment="1">
      <alignment horizontal="center" vertical="center"/>
    </xf>
    <xf numFmtId="0" fontId="5" fillId="4" borderId="5" xfId="58" applyFont="1" applyFill="1" applyBorder="1" applyAlignment="1">
      <alignment horizontal="center" vertical="center"/>
    </xf>
    <xf numFmtId="0" fontId="6" fillId="4" borderId="5" xfId="58" applyFont="1" applyFill="1" applyBorder="1" applyAlignment="1">
      <alignment horizontal="left" vertical="top" wrapText="1"/>
    </xf>
    <xf numFmtId="0" fontId="28" fillId="4" borderId="2" xfId="59" applyFont="1" applyFill="1" applyBorder="1" applyAlignment="1">
      <alignment horizontal="center" vertical="center"/>
    </xf>
    <xf numFmtId="0" fontId="4" fillId="4" borderId="6" xfId="58" applyFont="1" applyFill="1" applyBorder="1" applyAlignment="1">
      <alignment horizontal="center" vertical="center"/>
    </xf>
    <xf numFmtId="0" fontId="5" fillId="4" borderId="6" xfId="58" applyFont="1" applyFill="1" applyBorder="1" applyAlignment="1">
      <alignment horizontal="center" vertical="center"/>
    </xf>
    <xf numFmtId="0" fontId="6" fillId="4" borderId="6" xfId="58" applyFont="1" applyFill="1" applyBorder="1" applyAlignment="1">
      <alignment horizontal="left" vertical="top" wrapText="1"/>
    </xf>
    <xf numFmtId="0" fontId="5" fillId="4" borderId="2" xfId="59" applyFont="1" applyFill="1" applyBorder="1" applyAlignment="1">
      <alignment horizontal="center" vertical="center"/>
    </xf>
    <xf numFmtId="0" fontId="4" fillId="4" borderId="7" xfId="58" applyFont="1" applyFill="1" applyBorder="1" applyAlignment="1">
      <alignment horizontal="center" vertical="center"/>
    </xf>
    <xf numFmtId="0" fontId="29" fillId="4" borderId="2" xfId="59" applyFont="1" applyFill="1" applyBorder="1" applyAlignment="1">
      <alignment horizontal="left" vertical="top" wrapText="1"/>
    </xf>
    <xf numFmtId="0" fontId="13" fillId="0" borderId="0" xfId="50">
      <alignment vertical="center"/>
    </xf>
    <xf numFmtId="0" fontId="30" fillId="0" borderId="0" xfId="58" applyFont="1">
      <alignment vertical="center"/>
    </xf>
    <xf numFmtId="0" fontId="30" fillId="0" borderId="0" xfId="59" applyFont="1">
      <alignment vertical="center"/>
    </xf>
    <xf numFmtId="0" fontId="31" fillId="2" borderId="4" xfId="58" applyFont="1" applyFill="1" applyBorder="1" applyAlignment="1">
      <alignment horizontal="center" vertical="center"/>
    </xf>
    <xf numFmtId="0" fontId="32" fillId="2" borderId="4" xfId="58" applyFont="1" applyFill="1" applyBorder="1" applyAlignment="1">
      <alignment horizontal="center" vertical="center"/>
    </xf>
    <xf numFmtId="0" fontId="31" fillId="2" borderId="8" xfId="58" applyFont="1" applyFill="1" applyBorder="1" applyAlignment="1">
      <alignment horizontal="center" vertical="center"/>
    </xf>
    <xf numFmtId="0" fontId="31" fillId="2" borderId="2" xfId="58" applyFont="1" applyFill="1" applyBorder="1" applyAlignment="1">
      <alignment horizontal="center" vertical="center"/>
    </xf>
    <xf numFmtId="0" fontId="31" fillId="2" borderId="9" xfId="58" applyFont="1" applyFill="1" applyBorder="1" applyAlignment="1">
      <alignment horizontal="center" vertical="center"/>
    </xf>
    <xf numFmtId="0" fontId="33" fillId="5" borderId="2" xfId="58" applyFont="1" applyFill="1" applyBorder="1" applyAlignment="1">
      <alignment horizontal="center" vertical="center" wrapText="1"/>
    </xf>
    <xf numFmtId="0" fontId="34" fillId="5" borderId="2" xfId="58" applyFont="1" applyFill="1" applyBorder="1" applyAlignment="1">
      <alignment horizontal="center" vertical="center" wrapText="1"/>
    </xf>
    <xf numFmtId="0" fontId="33" fillId="5" borderId="2" xfId="58" applyFont="1" applyFill="1" applyBorder="1" applyAlignment="1">
      <alignment horizontal="left" vertical="center" wrapText="1"/>
    </xf>
    <xf numFmtId="0" fontId="35" fillId="0" borderId="0" xfId="6" applyFont="1" applyAlignment="1">
      <alignment horizontal="center" vertical="center"/>
    </xf>
    <xf numFmtId="0" fontId="36" fillId="5" borderId="2" xfId="58" applyFont="1" applyFill="1" applyBorder="1" applyAlignment="1">
      <alignment horizontal="left" vertical="center" wrapText="1"/>
    </xf>
    <xf numFmtId="0" fontId="33" fillId="4" borderId="2" xfId="58" applyFont="1" applyFill="1" applyBorder="1" applyAlignment="1">
      <alignment horizontal="center" vertical="center" wrapText="1"/>
    </xf>
    <xf numFmtId="0" fontId="34" fillId="4" borderId="2" xfId="58" applyFont="1" applyFill="1" applyBorder="1" applyAlignment="1">
      <alignment horizontal="center" vertical="center" wrapText="1"/>
    </xf>
    <xf numFmtId="0" fontId="33" fillId="4" borderId="2" xfId="58" applyFont="1" applyFill="1" applyBorder="1" applyAlignment="1">
      <alignment horizontal="left" vertical="center" wrapText="1"/>
    </xf>
    <xf numFmtId="0" fontId="35" fillId="4" borderId="2" xfId="58" applyFont="1" applyFill="1" applyBorder="1" applyAlignment="1">
      <alignment horizontal="center" vertical="center" wrapText="1"/>
    </xf>
    <xf numFmtId="0" fontId="37" fillId="4" borderId="2" xfId="58" applyFont="1" applyFill="1" applyBorder="1" applyAlignment="1">
      <alignment horizontal="left" vertical="center" wrapText="1"/>
    </xf>
    <xf numFmtId="0" fontId="33" fillId="4" borderId="2" xfId="59" applyFont="1" applyFill="1" applyBorder="1" applyAlignment="1">
      <alignment horizontal="center" vertical="center" wrapText="1"/>
    </xf>
    <xf numFmtId="0" fontId="34" fillId="4" borderId="2" xfId="59" applyFont="1" applyFill="1" applyBorder="1" applyAlignment="1">
      <alignment horizontal="center" vertical="center" wrapText="1"/>
    </xf>
    <xf numFmtId="0" fontId="33" fillId="4" borderId="2" xfId="59" applyFont="1" applyFill="1" applyBorder="1" applyAlignment="1">
      <alignment horizontal="left" vertical="center" wrapText="1"/>
    </xf>
    <xf numFmtId="0" fontId="35" fillId="4" borderId="2" xfId="59" applyFont="1" applyFill="1" applyBorder="1" applyAlignment="1">
      <alignment horizontal="center" vertical="center" wrapText="1"/>
    </xf>
    <xf numFmtId="0" fontId="37" fillId="4" borderId="2" xfId="59" applyFont="1" applyFill="1" applyBorder="1" applyAlignment="1">
      <alignment horizontal="left" vertical="center" wrapText="1"/>
    </xf>
    <xf numFmtId="0" fontId="35" fillId="0" borderId="2" xfId="6" applyFont="1" applyBorder="1" applyAlignment="1">
      <alignment horizontal="center" vertical="center"/>
    </xf>
    <xf numFmtId="0" fontId="33" fillId="5" borderId="2" xfId="59" applyFont="1" applyFill="1" applyBorder="1" applyAlignment="1">
      <alignment horizontal="center" vertical="center" wrapText="1"/>
    </xf>
    <xf numFmtId="0" fontId="34" fillId="5" borderId="2" xfId="59" applyFont="1" applyFill="1" applyBorder="1" applyAlignment="1">
      <alignment horizontal="center" vertical="center" wrapText="1"/>
    </xf>
    <xf numFmtId="0" fontId="33" fillId="5" borderId="2" xfId="59" applyFont="1" applyFill="1" applyBorder="1" applyAlignment="1">
      <alignment horizontal="left" vertical="center" wrapText="1"/>
    </xf>
    <xf numFmtId="0" fontId="36" fillId="5" borderId="2" xfId="59" applyFont="1" applyFill="1" applyBorder="1" applyAlignment="1">
      <alignment horizontal="left" vertical="center" wrapText="1"/>
    </xf>
    <xf numFmtId="0" fontId="24" fillId="0" borderId="0" xfId="5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39" fillId="0" borderId="0" xfId="0" applyFont="1" applyAlignment="1">
      <alignment horizontal="left" vertical="center"/>
    </xf>
    <xf numFmtId="0" fontId="41" fillId="0" borderId="0" xfId="0" applyFont="1" applyAlignment="1">
      <alignment horizontal="left" vertical="center"/>
    </xf>
    <xf numFmtId="0" fontId="39" fillId="0" borderId="0" xfId="0" applyFont="1" applyAlignment="1">
      <alignment horizontal="center" vertical="center"/>
    </xf>
    <xf numFmtId="0" fontId="42" fillId="0" borderId="0" xfId="0" applyFont="1" applyAlignment="1">
      <alignment horizontal="center" vertical="center"/>
    </xf>
    <xf numFmtId="0" fontId="39" fillId="0" borderId="0" xfId="0" applyFont="1" applyAlignment="1">
      <alignment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45" fillId="0" borderId="0" xfId="0" applyFont="1" applyAlignment="1">
      <alignment horizontal="left" vertical="center"/>
    </xf>
    <xf numFmtId="0" fontId="46" fillId="0" borderId="0" xfId="0" applyFont="1" applyAlignment="1">
      <alignment horizontal="left" vertical="center"/>
    </xf>
    <xf numFmtId="0" fontId="31" fillId="2" borderId="4" xfId="0" applyFont="1" applyFill="1" applyBorder="1" applyAlignment="1">
      <alignment horizontal="center" vertical="center"/>
    </xf>
    <xf numFmtId="0" fontId="32"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9"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3" fillId="5" borderId="2" xfId="0" applyFont="1" applyFill="1" applyBorder="1" applyAlignment="1">
      <alignment horizontal="left" vertical="center" wrapText="1"/>
    </xf>
    <xf numFmtId="0" fontId="47" fillId="0" borderId="0" xfId="83" applyFont="1" applyAlignment="1">
      <alignment horizontal="center" vertical="center"/>
    </xf>
    <xf numFmtId="0" fontId="0" fillId="0" borderId="2" xfId="0" applyBorder="1" applyAlignment="1">
      <alignment vertical="center" wrapText="1"/>
    </xf>
    <xf numFmtId="0" fontId="33" fillId="6" borderId="2"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3" fillId="6" borderId="2" xfId="0" applyFont="1" applyFill="1" applyBorder="1" applyAlignment="1">
      <alignment horizontal="left" vertical="center" wrapText="1"/>
    </xf>
    <xf numFmtId="0" fontId="35" fillId="6" borderId="2" xfId="0" applyFont="1" applyFill="1" applyBorder="1" applyAlignment="1">
      <alignment horizontal="center" vertical="center" wrapText="1"/>
    </xf>
    <xf numFmtId="0" fontId="37" fillId="6" borderId="2" xfId="0" applyFont="1" applyFill="1" applyBorder="1" applyAlignment="1">
      <alignment horizontal="left" vertical="center" wrapText="1"/>
    </xf>
    <xf numFmtId="0" fontId="47" fillId="0" borderId="0" xfId="87" applyFont="1" applyAlignment="1">
      <alignment horizontal="center" vertical="center"/>
    </xf>
    <xf numFmtId="0" fontId="47" fillId="0" borderId="2" xfId="87" applyFont="1" applyBorder="1" applyAlignment="1">
      <alignment horizontal="center" vertical="center"/>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2 2" xfId="52"/>
    <cellStyle name="常规 2 2 2 2" xfId="53"/>
    <cellStyle name="常规 2 2 3" xfId="54"/>
    <cellStyle name="常规 2 3" xfId="55"/>
    <cellStyle name="常规 2 3 2" xfId="56"/>
    <cellStyle name="常规 2 4" xfId="57"/>
    <cellStyle name="常规 2 5" xfId="58"/>
    <cellStyle name="常规 2 5 2" xfId="59"/>
    <cellStyle name="常规 3" xfId="60"/>
    <cellStyle name="常规 3 2" xfId="61"/>
    <cellStyle name="常规 3 2 2" xfId="62"/>
    <cellStyle name="常规 3 2 3" xfId="63"/>
    <cellStyle name="常规 3 3" xfId="64"/>
    <cellStyle name="常规 3 3 2" xfId="65"/>
    <cellStyle name="常规 3 4" xfId="66"/>
    <cellStyle name="常规 3 4 2" xfId="67"/>
    <cellStyle name="常规 3 4 2 2" xfId="68"/>
    <cellStyle name="常规 3 4 3" xfId="69"/>
    <cellStyle name="常规 3 5" xfId="70"/>
    <cellStyle name="常规 3 6" xfId="71"/>
    <cellStyle name="常规 4" xfId="72"/>
    <cellStyle name="常规 4 2" xfId="73"/>
    <cellStyle name="常规 5" xfId="74"/>
    <cellStyle name="常规 5 2" xfId="75"/>
    <cellStyle name="常规 6" xfId="76"/>
    <cellStyle name="常规 7" xfId="77"/>
    <cellStyle name="超链接 2" xfId="78"/>
    <cellStyle name="超链接 2 2" xfId="79"/>
    <cellStyle name="超链接 2 2 2" xfId="80"/>
    <cellStyle name="超链接 2 3" xfId="81"/>
    <cellStyle name="超链接 2 4" xfId="82"/>
    <cellStyle name="超链接 3" xfId="83"/>
    <cellStyle name="超链接 3 2" xfId="84"/>
    <cellStyle name="超链接 4" xfId="85"/>
    <cellStyle name="超链接 4 2" xfId="86"/>
    <cellStyle name="超链接 4 3" xfId="87"/>
    <cellStyle name="超链接 5" xfId="88"/>
    <cellStyle name="超链接 6" xfId="89"/>
    <cellStyle name="超链接 6 2" xfId="90"/>
    <cellStyle name="超链接 7" xfId="91"/>
    <cellStyle name="输入 2" xfId="92"/>
    <cellStyle name="输入 2 2" xfId="93"/>
  </cellStyles>
  <dxfs count="11">
    <dxf>
      <font>
        <name val="宋体"/>
        <scheme val="none"/>
        <family val="3"/>
        <b val="0"/>
        <i val="0"/>
        <strike val="0"/>
        <u val="none"/>
        <sz val="12"/>
        <color theme="1" tint="0.249977111117893"/>
      </font>
      <fill>
        <patternFill patternType="solid">
          <bgColor theme="0"/>
        </patternFill>
      </fill>
      <alignment horizontal="center" vertical="center" wrapText="1"/>
      <border>
        <left style="thin">
          <color auto="1"/>
        </left>
        <right style="thin">
          <color auto="1"/>
        </right>
        <top style="thin">
          <color auto="1"/>
        </top>
        <bottom style="thin">
          <color auto="1"/>
        </bottom>
      </border>
    </dxf>
    <dxf>
      <font>
        <name val="宋体"/>
        <scheme val="none"/>
        <family val="3"/>
        <b val="1"/>
        <i val="0"/>
        <strike val="0"/>
        <u val="none"/>
        <sz val="14"/>
        <color theme="1" tint="0.249977111117893"/>
      </font>
      <fill>
        <patternFill patternType="solid">
          <bgColor theme="0"/>
        </patternFill>
      </fill>
      <alignment horizontal="center" vertical="center" wrapText="1"/>
      <border>
        <left style="thin">
          <color auto="1"/>
        </left>
        <right style="thin">
          <color auto="1"/>
        </right>
        <top style="thin">
          <color auto="1"/>
        </top>
        <bottom style="thin">
          <color auto="1"/>
        </bottom>
      </border>
    </dxf>
    <dxf>
      <font>
        <name val="宋体"/>
        <scheme val="none"/>
        <family val="3"/>
        <b val="0"/>
        <i val="0"/>
        <strike val="0"/>
        <u val="none"/>
        <sz val="12"/>
        <color theme="1" tint="0.249977111117893"/>
      </font>
      <fill>
        <patternFill patternType="solid">
          <bgColor theme="0"/>
        </patternFill>
      </fill>
      <alignment horizontal="center" vertical="center" wrapText="1"/>
      <border>
        <left style="thin">
          <color auto="1"/>
        </left>
        <right style="thin">
          <color auto="1"/>
        </right>
        <top style="thin">
          <color auto="1"/>
        </top>
        <bottom style="thin">
          <color auto="1"/>
        </bottom>
      </border>
    </dxf>
    <dxf>
      <font>
        <name val="宋体"/>
        <scheme val="none"/>
        <family val="3"/>
        <b val="0"/>
        <i val="0"/>
        <strike val="0"/>
        <u val="none"/>
        <sz val="12"/>
        <color theme="1" tint="0.249977111117893"/>
      </font>
      <fill>
        <patternFill patternType="solid">
          <bgColor theme="0"/>
        </patternFill>
      </fill>
      <alignment horizontal="left" vertical="center" wrapText="1"/>
      <border>
        <left style="thin">
          <color auto="1"/>
        </left>
        <right style="thin">
          <color auto="1"/>
        </right>
        <top style="thin">
          <color auto="1"/>
        </top>
        <bottom style="thin">
          <color auto="1"/>
        </bottom>
      </border>
    </dxf>
    <dxf>
      <font>
        <name val="宋体"/>
        <scheme val="none"/>
        <family val="3"/>
        <b val="0"/>
        <i val="0"/>
        <strike val="0"/>
        <u val="none"/>
        <sz val="12"/>
        <color theme="1" tint="0.249977111117893"/>
      </font>
      <fill>
        <patternFill patternType="solid">
          <bgColor theme="0"/>
        </patternFill>
      </fill>
      <alignment horizontal="left" vertical="center" wrapText="1"/>
      <border>
        <left style="thin">
          <color auto="1"/>
        </left>
        <right style="thin">
          <color auto="1"/>
        </right>
        <top style="thin">
          <color auto="1"/>
        </top>
        <bottom style="thin">
          <color auto="1"/>
        </bottom>
      </border>
    </dxf>
    <dxf>
      <font>
        <name val="宋体"/>
        <scheme val="none"/>
        <family val="3"/>
        <b val="0"/>
        <i val="0"/>
        <strike val="0"/>
        <u val="none"/>
        <sz val="12"/>
        <color theme="1" tint="0.249977111117893"/>
      </font>
      <fill>
        <patternFill patternType="solid">
          <bgColor theme="0"/>
        </patternFill>
      </fill>
      <alignment horizontal="left" vertical="center" wrapText="1"/>
      <border>
        <left style="thin">
          <color auto="1"/>
        </left>
        <right style="thin">
          <color auto="1"/>
        </right>
        <top style="thin">
          <color auto="1"/>
        </top>
        <bottom style="thin">
          <color auto="1"/>
        </bottom>
      </border>
    </dxf>
    <dxf>
      <font>
        <name val="宋体"/>
        <scheme val="none"/>
        <family val="3"/>
        <b val="0"/>
        <i val="0"/>
        <strike val="0"/>
        <u val="none"/>
        <sz val="12"/>
        <color theme="1" tint="0.249977111117893"/>
      </font>
      <fill>
        <patternFill patternType="solid">
          <bgColor theme="0"/>
        </patternFill>
      </fill>
      <alignment horizontal="center" vertical="center" wrapText="1"/>
      <border>
        <left style="thin">
          <color auto="1"/>
        </left>
        <right style="thin">
          <color auto="1"/>
        </right>
        <top style="thin">
          <color auto="1"/>
        </top>
        <bottom style="thin">
          <color auto="1"/>
        </bottom>
      </border>
    </dxf>
    <dxf>
      <font>
        <name val="宋体"/>
        <scheme val="none"/>
        <b val="1"/>
        <i val="0"/>
        <strike val="0"/>
        <u val="none"/>
        <sz val="12"/>
        <color rgb="FFC00000"/>
      </font>
      <alignment horizontal="center" vertical="center" wrapText="1"/>
      <border>
        <left style="thin">
          <color auto="1"/>
        </left>
        <right style="thin">
          <color auto="1"/>
        </right>
        <top style="thin">
          <color auto="1"/>
        </top>
        <bottom style="thin">
          <color auto="1"/>
        </bottom>
      </border>
    </dxf>
    <dxf>
      <font>
        <name val="宋体"/>
        <scheme val="none"/>
        <family val="3"/>
        <b val="0"/>
        <i val="0"/>
        <strike val="0"/>
        <u val="none"/>
        <sz val="12"/>
        <color theme="1" tint="0.249977111117893"/>
      </font>
      <fill>
        <patternFill patternType="solid">
          <bgColor theme="0"/>
        </patternFill>
      </fill>
      <alignment horizontal="left" vertical="center" wrapText="1"/>
      <border>
        <left style="thin">
          <color auto="1"/>
        </left>
        <right style="thin">
          <color auto="1"/>
        </right>
        <top style="thin">
          <color auto="1"/>
        </top>
        <bottom style="thin">
          <color auto="1"/>
        </bottom>
      </border>
    </dxf>
    <dxf>
      <font>
        <name val="宋体"/>
        <scheme val="none"/>
        <b val="0"/>
        <i val="0"/>
        <strike val="0"/>
        <u val="none"/>
        <sz val="11"/>
        <color theme="1" tint="0.249977111117893"/>
      </font>
      <alignment vertical="center" wrapText="1"/>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EE833A"/>
      <color rgb="00FFF4E5"/>
      <color rgb="00FFECD1"/>
      <color rgb="00FFCC81"/>
      <color rgb="00E4C6D0"/>
      <color rgb="00DDE5CE"/>
      <color rgb="00BCDBCA"/>
      <color rgb="00FEF2D6"/>
      <color rgb="00FDE4AF"/>
      <color rgb="00F5DCA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0.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1.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2.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3.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4.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5.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6.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7.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8.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19.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2.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20.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21.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22.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23.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3.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4.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5.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6.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7.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8.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_rels/drawing9.xml.rels><?xml version="1.0" encoding="UTF-8" standalone="yes"?>
<Relationships xmlns="http://schemas.openxmlformats.org/package/2006/relationships"><Relationship Id="rId9" Type="http://schemas.openxmlformats.org/officeDocument/2006/relationships/hyperlink" Target="#&#24515;&#29702;&#23398;&#12289;&#32032;&#20859;&#12289;&#31036;&#20202;!A1"/><Relationship Id="rId8" Type="http://schemas.openxmlformats.org/officeDocument/2006/relationships/hyperlink" Target="#&#30701;&#35270;&#39057;&#12289;&#20114;&#32852;&#32593;!A1"/><Relationship Id="rId7" Type="http://schemas.openxmlformats.org/officeDocument/2006/relationships/hyperlink" Target="#TTT&#12289;&#28436;&#35762;!A1"/><Relationship Id="rId6" Type="http://schemas.openxmlformats.org/officeDocument/2006/relationships/hyperlink" Target="#&#27801;&#30424;&#27169;&#25311;!A1"/><Relationship Id="rId5" Type="http://schemas.openxmlformats.org/officeDocument/2006/relationships/hyperlink" Target="#&#33829;&#38144;&#12289;&#36830;&#38145;&#12289;&#35848;&#21028;!A1"/><Relationship Id="rId4" Type="http://schemas.openxmlformats.org/officeDocument/2006/relationships/hyperlink" Target="#&#39033;&#30446;&#31649;&#29702;!A1"/><Relationship Id="rId3" Type="http://schemas.openxmlformats.org/officeDocument/2006/relationships/hyperlink" Target="#&#24635;&#35009;&#29677;&#12289;&#25112;&#30053;&#12289;&#22269;&#23398;!A1"/><Relationship Id="rId25" Type="http://schemas.openxmlformats.org/officeDocument/2006/relationships/hyperlink" Target="#&#30005;&#21147;&#12289;&#28895;&#33609;&#12289;&#24314;&#31569;!A1"/><Relationship Id="rId24" Type="http://schemas.openxmlformats.org/officeDocument/2006/relationships/hyperlink" Target="#&#21307;&#33647;&#12289;&#21307;&#38498;&#12289;&#20859;&#29983;!A1"/><Relationship Id="rId23" Type="http://schemas.openxmlformats.org/officeDocument/2006/relationships/hyperlink" Target="#&#24072;&#36164;&#20307;&#31995;!A1"/><Relationship Id="rId22" Type="http://schemas.openxmlformats.org/officeDocument/2006/relationships/hyperlink" Target="#&#20027;&#39029;&#30446;&#24405;!A1"/><Relationship Id="rId21" Type="http://schemas.openxmlformats.org/officeDocument/2006/relationships/hyperlink" Target="#&#20379;&#24212;&#38142;!A1"/><Relationship Id="rId20" Type="http://schemas.openxmlformats.org/officeDocument/2006/relationships/hyperlink" Target="#AI&#20154;&#24037;&#26234;&#33021;!A1"/><Relationship Id="rId2" Type="http://schemas.openxmlformats.org/officeDocument/2006/relationships/hyperlink" Target="#&#23439;&#35266;&#32463;&#27982;&#12289;&#25968;&#23383;&#21270;!A1"/><Relationship Id="rId19" Type="http://schemas.openxmlformats.org/officeDocument/2006/relationships/hyperlink" Target="#&#20445;&#38505;&#22521;&#35757;!A1"/><Relationship Id="rId18" Type="http://schemas.openxmlformats.org/officeDocument/2006/relationships/hyperlink" Target="#&#34892;&#25919;&#21150;&#20844;&#12289;&#20889;&#20316;!A1"/><Relationship Id="rId17" Type="http://schemas.openxmlformats.org/officeDocument/2006/relationships/hyperlink" Target="#'&#29256;&#26435;&#35838;&#31243; '!A1"/><Relationship Id="rId16" Type="http://schemas.openxmlformats.org/officeDocument/2006/relationships/hyperlink" Target="#&#24605;&#32500;&#25216;&#26415;!A1"/><Relationship Id="rId15" Type="http://schemas.openxmlformats.org/officeDocument/2006/relationships/hyperlink" Target="#&#21095;&#26412;&#26432;!A1"/><Relationship Id="rId14" Type="http://schemas.openxmlformats.org/officeDocument/2006/relationships/hyperlink" Target="#&#20248;&#24072;&#20307;&#31995;!A1"/><Relationship Id="rId13" Type="http://schemas.openxmlformats.org/officeDocument/2006/relationships/hyperlink" Target="#&#29983;&#20135;&#31649;&#29702;!A1"/><Relationship Id="rId12" Type="http://schemas.openxmlformats.org/officeDocument/2006/relationships/hyperlink" Target="#&#36130;&#21153;&#12289;&#31246;&#21153;!A1"/><Relationship Id="rId11" Type="http://schemas.openxmlformats.org/officeDocument/2006/relationships/hyperlink" Target="#&#38134;&#34892;&#22521;&#35757;!A1"/><Relationship Id="rId10" Type="http://schemas.openxmlformats.org/officeDocument/2006/relationships/hyperlink" Target="#&#32508;&#21512;&#31649;&#29702;!A1"/><Relationship Id="rId1" Type="http://schemas.openxmlformats.org/officeDocument/2006/relationships/hyperlink" Target="#&#20826;&#21490;&#20826;&#24314;!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365197</xdr:colOff>
      <xdr:row>30</xdr:row>
      <xdr:rowOff>792621</xdr:rowOff>
    </xdr:from>
    <xdr:to>
      <xdr:col>6</xdr:col>
      <xdr:colOff>365197</xdr:colOff>
      <xdr:row>34</xdr:row>
      <xdr:rowOff>0</xdr:rowOff>
    </xdr:to>
    <xdr:sp>
      <xdr:nvSpPr>
        <xdr:cNvPr id="29" name="文本框 28"/>
        <xdr:cNvSpPr txBox="1"/>
      </xdr:nvSpPr>
      <xdr:spPr>
        <a:xfrm rot="18451605">
          <a:off x="7132955" y="38677215"/>
          <a:ext cx="40284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41</xdr:row>
      <xdr:rowOff>792621</xdr:rowOff>
    </xdr:from>
    <xdr:to>
      <xdr:col>7</xdr:col>
      <xdr:colOff>365197</xdr:colOff>
      <xdr:row>42</xdr:row>
      <xdr:rowOff>0</xdr:rowOff>
    </xdr:to>
    <xdr:sp>
      <xdr:nvSpPr>
        <xdr:cNvPr id="30" name="文本框 29"/>
        <xdr:cNvSpPr txBox="1"/>
      </xdr:nvSpPr>
      <xdr:spPr>
        <a:xfrm rot="18451605">
          <a:off x="107315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58</xdr:row>
      <xdr:rowOff>792621</xdr:rowOff>
    </xdr:from>
    <xdr:to>
      <xdr:col>7</xdr:col>
      <xdr:colOff>365197</xdr:colOff>
      <xdr:row>59</xdr:row>
      <xdr:rowOff>318031</xdr:rowOff>
    </xdr:to>
    <xdr:sp>
      <xdr:nvSpPr>
        <xdr:cNvPr id="31" name="文本框 30"/>
        <xdr:cNvSpPr txBox="1"/>
      </xdr:nvSpPr>
      <xdr:spPr>
        <a:xfrm rot="18451605">
          <a:off x="105721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32" name="文本框 31"/>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181</xdr:row>
      <xdr:rowOff>792621</xdr:rowOff>
    </xdr:from>
    <xdr:to>
      <xdr:col>6</xdr:col>
      <xdr:colOff>365197</xdr:colOff>
      <xdr:row>185</xdr:row>
      <xdr:rowOff>318031</xdr:rowOff>
    </xdr:to>
    <xdr:sp>
      <xdr:nvSpPr>
        <xdr:cNvPr id="33" name="文本框 32"/>
        <xdr:cNvSpPr txBox="1"/>
      </xdr:nvSpPr>
      <xdr:spPr>
        <a:xfrm rot="18451605">
          <a:off x="6973570"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30</xdr:row>
      <xdr:rowOff>792621</xdr:rowOff>
    </xdr:from>
    <xdr:to>
      <xdr:col>6</xdr:col>
      <xdr:colOff>0</xdr:colOff>
      <xdr:row>34</xdr:row>
      <xdr:rowOff>0</xdr:rowOff>
    </xdr:to>
    <xdr:sp>
      <xdr:nvSpPr>
        <xdr:cNvPr id="35" name="文本框 34"/>
        <xdr:cNvSpPr txBox="1"/>
      </xdr:nvSpPr>
      <xdr:spPr>
        <a:xfrm rot="18451605">
          <a:off x="6767830" y="38677215"/>
          <a:ext cx="402780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181</xdr:row>
      <xdr:rowOff>792621</xdr:rowOff>
    </xdr:from>
    <xdr:to>
      <xdr:col>6</xdr:col>
      <xdr:colOff>0</xdr:colOff>
      <xdr:row>185</xdr:row>
      <xdr:rowOff>318031</xdr:rowOff>
    </xdr:to>
    <xdr:sp>
      <xdr:nvSpPr>
        <xdr:cNvPr id="36" name="文本框 35"/>
        <xdr:cNvSpPr txBox="1"/>
      </xdr:nvSpPr>
      <xdr:spPr>
        <a:xfrm rot="18451605">
          <a:off x="6608445"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41</xdr:row>
      <xdr:rowOff>792621</xdr:rowOff>
    </xdr:from>
    <xdr:to>
      <xdr:col>6</xdr:col>
      <xdr:colOff>365197</xdr:colOff>
      <xdr:row>42</xdr:row>
      <xdr:rowOff>0</xdr:rowOff>
    </xdr:to>
    <xdr:sp>
      <xdr:nvSpPr>
        <xdr:cNvPr id="71" name="文本框 70"/>
        <xdr:cNvSpPr txBox="1"/>
      </xdr:nvSpPr>
      <xdr:spPr>
        <a:xfrm rot="18451605">
          <a:off x="89408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58</xdr:row>
      <xdr:rowOff>792621</xdr:rowOff>
    </xdr:from>
    <xdr:to>
      <xdr:col>6</xdr:col>
      <xdr:colOff>365197</xdr:colOff>
      <xdr:row>59</xdr:row>
      <xdr:rowOff>318031</xdr:rowOff>
    </xdr:to>
    <xdr:sp>
      <xdr:nvSpPr>
        <xdr:cNvPr id="88" name="文本框 87"/>
        <xdr:cNvSpPr txBox="1"/>
      </xdr:nvSpPr>
      <xdr:spPr>
        <a:xfrm rot="18451605">
          <a:off x="87814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98</xdr:row>
      <xdr:rowOff>792621</xdr:rowOff>
    </xdr:from>
    <xdr:to>
      <xdr:col>6</xdr:col>
      <xdr:colOff>365197</xdr:colOff>
      <xdr:row>99</xdr:row>
      <xdr:rowOff>0</xdr:rowOff>
    </xdr:to>
    <xdr:sp>
      <xdr:nvSpPr>
        <xdr:cNvPr id="89" name="文本框 88"/>
        <xdr:cNvSpPr txBox="1"/>
      </xdr:nvSpPr>
      <xdr:spPr>
        <a:xfrm rot="18451605">
          <a:off x="89408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0</xdr:col>
      <xdr:colOff>17509</xdr:colOff>
      <xdr:row>0</xdr:row>
      <xdr:rowOff>1</xdr:rowOff>
    </xdr:from>
    <xdr:to>
      <xdr:col>9</xdr:col>
      <xdr:colOff>1294525</xdr:colOff>
      <xdr:row>1</xdr:row>
      <xdr:rowOff>0</xdr:rowOff>
    </xdr:to>
    <xdr:sp>
      <xdr:nvSpPr>
        <xdr:cNvPr id="41" name="矩形 40"/>
        <xdr:cNvSpPr/>
      </xdr:nvSpPr>
      <xdr:spPr>
        <a:xfrm>
          <a:off x="17145" y="0"/>
          <a:ext cx="15431135" cy="1704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zh-CN" altLang="en-US" sz="1000" b="0">
            <a:latin typeface="微软雅黑" panose="020B0503020204020204" pitchFamily="34" charset="-122"/>
            <a:ea typeface="微软雅黑" panose="020B0503020204020204" pitchFamily="34" charset="-122"/>
          </a:endParaRPr>
        </a:p>
      </xdr:txBody>
    </xdr:sp>
    <xdr:clientData/>
  </xdr:twoCellAnchor>
  <xdr:twoCellAnchor>
    <xdr:from>
      <xdr:col>7</xdr:col>
      <xdr:colOff>365197</xdr:colOff>
      <xdr:row>98</xdr:row>
      <xdr:rowOff>792621</xdr:rowOff>
    </xdr:from>
    <xdr:to>
      <xdr:col>7</xdr:col>
      <xdr:colOff>365197</xdr:colOff>
      <xdr:row>99</xdr:row>
      <xdr:rowOff>0</xdr:rowOff>
    </xdr:to>
    <xdr:sp>
      <xdr:nvSpPr>
        <xdr:cNvPr id="40" name="文本框 39"/>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0</xdr:col>
      <xdr:colOff>17145</xdr:colOff>
      <xdr:row>0</xdr:row>
      <xdr:rowOff>0</xdr:rowOff>
    </xdr:from>
    <xdr:to>
      <xdr:col>10</xdr:col>
      <xdr:colOff>32771</xdr:colOff>
      <xdr:row>0</xdr:row>
      <xdr:rowOff>1662239</xdr:rowOff>
    </xdr:to>
    <xdr:grpSp>
      <xdr:nvGrpSpPr>
        <xdr:cNvPr id="37" name="组合 36"/>
        <xdr:cNvGrpSpPr/>
      </xdr:nvGrpSpPr>
      <xdr:grpSpPr>
        <a:xfrm>
          <a:off x="17145" y="0"/>
          <a:ext cx="15960090"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8" name="矩形: 圆角 27">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twoCellAnchor>
    <xdr:from>
      <xdr:col>6</xdr:col>
      <xdr:colOff>365197</xdr:colOff>
      <xdr:row>29</xdr:row>
      <xdr:rowOff>792621</xdr:rowOff>
    </xdr:from>
    <xdr:to>
      <xdr:col>6</xdr:col>
      <xdr:colOff>365197</xdr:colOff>
      <xdr:row>33</xdr:row>
      <xdr:rowOff>318031</xdr:rowOff>
    </xdr:to>
    <xdr:sp>
      <xdr:nvSpPr>
        <xdr:cNvPr id="42" name="文本框 41"/>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47" name="文本框 46"/>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48" name="文本框 47"/>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49" name="文本框 48"/>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50" name="文本框 49"/>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51" name="文本框 50"/>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52" name="文本框 51"/>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53" name="文本框 52"/>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54" name="文本框 53"/>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55" name="文本框 54"/>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56" name="文本框 55"/>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29</xdr:row>
      <xdr:rowOff>792621</xdr:rowOff>
    </xdr:from>
    <xdr:to>
      <xdr:col>6</xdr:col>
      <xdr:colOff>365197</xdr:colOff>
      <xdr:row>33</xdr:row>
      <xdr:rowOff>318031</xdr:rowOff>
    </xdr:to>
    <xdr:sp>
      <xdr:nvSpPr>
        <xdr:cNvPr id="57" name="文本框 56"/>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58" name="文本框 57"/>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59" name="文本框 58"/>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60" name="文本框 59"/>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61" name="文本框 60"/>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62" name="文本框 61"/>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63" name="文本框 62"/>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64" name="文本框 63"/>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65" name="文本框 64"/>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66" name="文本框 65"/>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67" name="文本框 66"/>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29</xdr:row>
      <xdr:rowOff>792621</xdr:rowOff>
    </xdr:from>
    <xdr:to>
      <xdr:col>6</xdr:col>
      <xdr:colOff>365197</xdr:colOff>
      <xdr:row>33</xdr:row>
      <xdr:rowOff>318031</xdr:rowOff>
    </xdr:to>
    <xdr:sp>
      <xdr:nvSpPr>
        <xdr:cNvPr id="68" name="文本框 67"/>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69" name="文本框 68"/>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70" name="文本框 69"/>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93" name="文本框 92"/>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94" name="文本框 93"/>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95" name="文本框 94"/>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96" name="文本框 95"/>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97" name="文本框 96"/>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98" name="文本框 97"/>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99" name="文本框 98"/>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00" name="文本框 99"/>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29</xdr:row>
      <xdr:rowOff>792621</xdr:rowOff>
    </xdr:from>
    <xdr:to>
      <xdr:col>6</xdr:col>
      <xdr:colOff>365197</xdr:colOff>
      <xdr:row>33</xdr:row>
      <xdr:rowOff>318031</xdr:rowOff>
    </xdr:to>
    <xdr:sp>
      <xdr:nvSpPr>
        <xdr:cNvPr id="101" name="文本框 100"/>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102" name="文本框 101"/>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103" name="文本框 102"/>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04" name="文本框 103"/>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105" name="文本框 104"/>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106" name="文本框 105"/>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107" name="文本框 106"/>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108" name="文本框 107"/>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109" name="文本框 108"/>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110" name="文本框 109"/>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11" name="文本框 110"/>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29</xdr:row>
      <xdr:rowOff>792621</xdr:rowOff>
    </xdr:from>
    <xdr:to>
      <xdr:col>6</xdr:col>
      <xdr:colOff>365197</xdr:colOff>
      <xdr:row>33</xdr:row>
      <xdr:rowOff>318031</xdr:rowOff>
    </xdr:to>
    <xdr:sp>
      <xdr:nvSpPr>
        <xdr:cNvPr id="112" name="文本框 111"/>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113" name="文本框 112"/>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114" name="文本框 113"/>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15" name="文本框 114"/>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116" name="文本框 115"/>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117" name="文本框 116"/>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118" name="文本框 117"/>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119" name="文本框 118"/>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120" name="文本框 119"/>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121" name="文本框 120"/>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22" name="文本框 121"/>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29</xdr:row>
      <xdr:rowOff>792621</xdr:rowOff>
    </xdr:from>
    <xdr:to>
      <xdr:col>6</xdr:col>
      <xdr:colOff>365197</xdr:colOff>
      <xdr:row>33</xdr:row>
      <xdr:rowOff>318031</xdr:rowOff>
    </xdr:to>
    <xdr:sp>
      <xdr:nvSpPr>
        <xdr:cNvPr id="123" name="文本框 122"/>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124" name="文本框 123"/>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125" name="文本框 124"/>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26" name="文本框 125"/>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127" name="文本框 126"/>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128" name="文本框 127"/>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129" name="文本框 128"/>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130" name="文本框 129"/>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131" name="文本框 130"/>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132" name="文本框 131"/>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33" name="文本框 132"/>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29</xdr:row>
      <xdr:rowOff>792621</xdr:rowOff>
    </xdr:from>
    <xdr:to>
      <xdr:col>6</xdr:col>
      <xdr:colOff>365197</xdr:colOff>
      <xdr:row>33</xdr:row>
      <xdr:rowOff>318031</xdr:rowOff>
    </xdr:to>
    <xdr:sp>
      <xdr:nvSpPr>
        <xdr:cNvPr id="134" name="文本框 133"/>
        <xdr:cNvSpPr txBox="1"/>
      </xdr:nvSpPr>
      <xdr:spPr>
        <a:xfrm rot="18451605">
          <a:off x="6973570"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40</xdr:row>
      <xdr:rowOff>792621</xdr:rowOff>
    </xdr:from>
    <xdr:to>
      <xdr:col>7</xdr:col>
      <xdr:colOff>365197</xdr:colOff>
      <xdr:row>41</xdr:row>
      <xdr:rowOff>0</xdr:rowOff>
    </xdr:to>
    <xdr:sp>
      <xdr:nvSpPr>
        <xdr:cNvPr id="135" name="文本框 134"/>
        <xdr:cNvSpPr txBox="1"/>
      </xdr:nvSpPr>
      <xdr:spPr>
        <a:xfrm rot="18451605">
          <a:off x="107315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57</xdr:row>
      <xdr:rowOff>792621</xdr:rowOff>
    </xdr:from>
    <xdr:to>
      <xdr:col>7</xdr:col>
      <xdr:colOff>365197</xdr:colOff>
      <xdr:row>58</xdr:row>
      <xdr:rowOff>318031</xdr:rowOff>
    </xdr:to>
    <xdr:sp>
      <xdr:nvSpPr>
        <xdr:cNvPr id="136" name="文本框 135"/>
        <xdr:cNvSpPr txBox="1"/>
      </xdr:nvSpPr>
      <xdr:spPr>
        <a:xfrm rot="18451605">
          <a:off x="105721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37" name="文本框 136"/>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180</xdr:row>
      <xdr:rowOff>792621</xdr:rowOff>
    </xdr:from>
    <xdr:to>
      <xdr:col>6</xdr:col>
      <xdr:colOff>365197</xdr:colOff>
      <xdr:row>184</xdr:row>
      <xdr:rowOff>318031</xdr:rowOff>
    </xdr:to>
    <xdr:sp>
      <xdr:nvSpPr>
        <xdr:cNvPr id="138" name="文本框 137"/>
        <xdr:cNvSpPr txBox="1"/>
      </xdr:nvSpPr>
      <xdr:spPr>
        <a:xfrm rot="18451605">
          <a:off x="6973570"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29</xdr:row>
      <xdr:rowOff>792621</xdr:rowOff>
    </xdr:from>
    <xdr:to>
      <xdr:col>6</xdr:col>
      <xdr:colOff>0</xdr:colOff>
      <xdr:row>33</xdr:row>
      <xdr:rowOff>318031</xdr:rowOff>
    </xdr:to>
    <xdr:sp>
      <xdr:nvSpPr>
        <xdr:cNvPr id="139" name="文本框 138"/>
        <xdr:cNvSpPr txBox="1"/>
      </xdr:nvSpPr>
      <xdr:spPr>
        <a:xfrm rot="18451605">
          <a:off x="6608445" y="3763073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180</xdr:row>
      <xdr:rowOff>792621</xdr:rowOff>
    </xdr:from>
    <xdr:to>
      <xdr:col>6</xdr:col>
      <xdr:colOff>0</xdr:colOff>
      <xdr:row>184</xdr:row>
      <xdr:rowOff>318031</xdr:rowOff>
    </xdr:to>
    <xdr:sp>
      <xdr:nvSpPr>
        <xdr:cNvPr id="140" name="文本框 139"/>
        <xdr:cNvSpPr txBox="1"/>
      </xdr:nvSpPr>
      <xdr:spPr>
        <a:xfrm rot="18451605">
          <a:off x="6608445" y="21962046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5</xdr:col>
      <xdr:colOff>655257</xdr:colOff>
      <xdr:row>291</xdr:row>
      <xdr:rowOff>466366</xdr:rowOff>
    </xdr:from>
    <xdr:to>
      <xdr:col>5</xdr:col>
      <xdr:colOff>2188349</xdr:colOff>
      <xdr:row>291</xdr:row>
      <xdr:rowOff>687101</xdr:rowOff>
    </xdr:to>
    <xdr:sp>
      <xdr:nvSpPr>
        <xdr:cNvPr id="141" name="文本框 7"/>
        <xdr:cNvSpPr txBox="1"/>
      </xdr:nvSpPr>
      <xdr:spPr>
        <a:xfrm rot="18451605">
          <a:off x="8103870" y="350444435"/>
          <a:ext cx="220345" cy="1135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40</xdr:row>
      <xdr:rowOff>792621</xdr:rowOff>
    </xdr:from>
    <xdr:to>
      <xdr:col>6</xdr:col>
      <xdr:colOff>365197</xdr:colOff>
      <xdr:row>41</xdr:row>
      <xdr:rowOff>0</xdr:rowOff>
    </xdr:to>
    <xdr:sp>
      <xdr:nvSpPr>
        <xdr:cNvPr id="142" name="文本框 141"/>
        <xdr:cNvSpPr txBox="1"/>
      </xdr:nvSpPr>
      <xdr:spPr>
        <a:xfrm rot="18451605">
          <a:off x="8940800" y="4892167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57</xdr:row>
      <xdr:rowOff>792621</xdr:rowOff>
    </xdr:from>
    <xdr:to>
      <xdr:col>6</xdr:col>
      <xdr:colOff>365197</xdr:colOff>
      <xdr:row>58</xdr:row>
      <xdr:rowOff>318031</xdr:rowOff>
    </xdr:to>
    <xdr:sp>
      <xdr:nvSpPr>
        <xdr:cNvPr id="143" name="文本框 142"/>
        <xdr:cNvSpPr txBox="1"/>
      </xdr:nvSpPr>
      <xdr:spPr>
        <a:xfrm rot="18451605">
          <a:off x="8781415" y="6956933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97</xdr:row>
      <xdr:rowOff>792621</xdr:rowOff>
    </xdr:from>
    <xdr:to>
      <xdr:col>6</xdr:col>
      <xdr:colOff>365197</xdr:colOff>
      <xdr:row>98</xdr:row>
      <xdr:rowOff>0</xdr:rowOff>
    </xdr:to>
    <xdr:sp>
      <xdr:nvSpPr>
        <xdr:cNvPr id="144" name="文本框 143"/>
        <xdr:cNvSpPr txBox="1"/>
      </xdr:nvSpPr>
      <xdr:spPr>
        <a:xfrm rot="18451605">
          <a:off x="89408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97</xdr:row>
      <xdr:rowOff>792621</xdr:rowOff>
    </xdr:from>
    <xdr:to>
      <xdr:col>7</xdr:col>
      <xdr:colOff>365197</xdr:colOff>
      <xdr:row>98</xdr:row>
      <xdr:rowOff>0</xdr:rowOff>
    </xdr:to>
    <xdr:sp>
      <xdr:nvSpPr>
        <xdr:cNvPr id="145" name="文本框 144"/>
        <xdr:cNvSpPr txBox="1"/>
      </xdr:nvSpPr>
      <xdr:spPr>
        <a:xfrm rot="18451605">
          <a:off x="10731500" y="11761978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30</xdr:row>
      <xdr:rowOff>792621</xdr:rowOff>
    </xdr:from>
    <xdr:to>
      <xdr:col>6</xdr:col>
      <xdr:colOff>365197</xdr:colOff>
      <xdr:row>34</xdr:row>
      <xdr:rowOff>0</xdr:rowOff>
    </xdr:to>
    <xdr:sp>
      <xdr:nvSpPr>
        <xdr:cNvPr id="146" name="文本框 145"/>
        <xdr:cNvSpPr txBox="1"/>
      </xdr:nvSpPr>
      <xdr:spPr>
        <a:xfrm rot="18451605">
          <a:off x="7132955" y="38677215"/>
          <a:ext cx="40284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41</xdr:row>
      <xdr:rowOff>792621</xdr:rowOff>
    </xdr:from>
    <xdr:to>
      <xdr:col>7</xdr:col>
      <xdr:colOff>365197</xdr:colOff>
      <xdr:row>42</xdr:row>
      <xdr:rowOff>0</xdr:rowOff>
    </xdr:to>
    <xdr:sp>
      <xdr:nvSpPr>
        <xdr:cNvPr id="147" name="文本框 146"/>
        <xdr:cNvSpPr txBox="1"/>
      </xdr:nvSpPr>
      <xdr:spPr>
        <a:xfrm rot="18451605">
          <a:off x="107315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58</xdr:row>
      <xdr:rowOff>792621</xdr:rowOff>
    </xdr:from>
    <xdr:to>
      <xdr:col>7</xdr:col>
      <xdr:colOff>365197</xdr:colOff>
      <xdr:row>59</xdr:row>
      <xdr:rowOff>318031</xdr:rowOff>
    </xdr:to>
    <xdr:sp>
      <xdr:nvSpPr>
        <xdr:cNvPr id="148" name="文本框 147"/>
        <xdr:cNvSpPr txBox="1"/>
      </xdr:nvSpPr>
      <xdr:spPr>
        <a:xfrm rot="18451605">
          <a:off x="105721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49" name="文本框 148"/>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181</xdr:row>
      <xdr:rowOff>792621</xdr:rowOff>
    </xdr:from>
    <xdr:to>
      <xdr:col>6</xdr:col>
      <xdr:colOff>365197</xdr:colOff>
      <xdr:row>185</xdr:row>
      <xdr:rowOff>318031</xdr:rowOff>
    </xdr:to>
    <xdr:sp>
      <xdr:nvSpPr>
        <xdr:cNvPr id="150" name="文本框 149"/>
        <xdr:cNvSpPr txBox="1"/>
      </xdr:nvSpPr>
      <xdr:spPr>
        <a:xfrm rot="18451605">
          <a:off x="6973570"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30</xdr:row>
      <xdr:rowOff>792621</xdr:rowOff>
    </xdr:from>
    <xdr:to>
      <xdr:col>6</xdr:col>
      <xdr:colOff>0</xdr:colOff>
      <xdr:row>34</xdr:row>
      <xdr:rowOff>0</xdr:rowOff>
    </xdr:to>
    <xdr:sp>
      <xdr:nvSpPr>
        <xdr:cNvPr id="151" name="文本框 150"/>
        <xdr:cNvSpPr txBox="1"/>
      </xdr:nvSpPr>
      <xdr:spPr>
        <a:xfrm rot="18451605">
          <a:off x="6767830" y="38677215"/>
          <a:ext cx="402780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41</xdr:row>
      <xdr:rowOff>792621</xdr:rowOff>
    </xdr:from>
    <xdr:to>
      <xdr:col>6</xdr:col>
      <xdr:colOff>365197</xdr:colOff>
      <xdr:row>42</xdr:row>
      <xdr:rowOff>0</xdr:rowOff>
    </xdr:to>
    <xdr:sp>
      <xdr:nvSpPr>
        <xdr:cNvPr id="152" name="文本框 151"/>
        <xdr:cNvSpPr txBox="1"/>
      </xdr:nvSpPr>
      <xdr:spPr>
        <a:xfrm rot="18451605">
          <a:off x="89408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58</xdr:row>
      <xdr:rowOff>792621</xdr:rowOff>
    </xdr:from>
    <xdr:to>
      <xdr:col>6</xdr:col>
      <xdr:colOff>365197</xdr:colOff>
      <xdr:row>59</xdr:row>
      <xdr:rowOff>318031</xdr:rowOff>
    </xdr:to>
    <xdr:sp>
      <xdr:nvSpPr>
        <xdr:cNvPr id="153" name="文本框 152"/>
        <xdr:cNvSpPr txBox="1"/>
      </xdr:nvSpPr>
      <xdr:spPr>
        <a:xfrm rot="18451605">
          <a:off x="87814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98</xdr:row>
      <xdr:rowOff>792621</xdr:rowOff>
    </xdr:from>
    <xdr:to>
      <xdr:col>6</xdr:col>
      <xdr:colOff>365197</xdr:colOff>
      <xdr:row>99</xdr:row>
      <xdr:rowOff>0</xdr:rowOff>
    </xdr:to>
    <xdr:sp>
      <xdr:nvSpPr>
        <xdr:cNvPr id="154" name="文本框 153"/>
        <xdr:cNvSpPr txBox="1"/>
      </xdr:nvSpPr>
      <xdr:spPr>
        <a:xfrm rot="18451605">
          <a:off x="89408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55" name="文本框 154"/>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30</xdr:row>
      <xdr:rowOff>792621</xdr:rowOff>
    </xdr:from>
    <xdr:to>
      <xdr:col>6</xdr:col>
      <xdr:colOff>365197</xdr:colOff>
      <xdr:row>34</xdr:row>
      <xdr:rowOff>0</xdr:rowOff>
    </xdr:to>
    <xdr:sp>
      <xdr:nvSpPr>
        <xdr:cNvPr id="156" name="文本框 155"/>
        <xdr:cNvSpPr txBox="1"/>
      </xdr:nvSpPr>
      <xdr:spPr>
        <a:xfrm rot="18451605">
          <a:off x="7132955" y="38677215"/>
          <a:ext cx="40284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41</xdr:row>
      <xdr:rowOff>792621</xdr:rowOff>
    </xdr:from>
    <xdr:to>
      <xdr:col>7</xdr:col>
      <xdr:colOff>365197</xdr:colOff>
      <xdr:row>42</xdr:row>
      <xdr:rowOff>0</xdr:rowOff>
    </xdr:to>
    <xdr:sp>
      <xdr:nvSpPr>
        <xdr:cNvPr id="157" name="文本框 156"/>
        <xdr:cNvSpPr txBox="1"/>
      </xdr:nvSpPr>
      <xdr:spPr>
        <a:xfrm rot="18451605">
          <a:off x="107315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58</xdr:row>
      <xdr:rowOff>792621</xdr:rowOff>
    </xdr:from>
    <xdr:to>
      <xdr:col>7</xdr:col>
      <xdr:colOff>365197</xdr:colOff>
      <xdr:row>59</xdr:row>
      <xdr:rowOff>318031</xdr:rowOff>
    </xdr:to>
    <xdr:sp>
      <xdr:nvSpPr>
        <xdr:cNvPr id="158" name="文本框 157"/>
        <xdr:cNvSpPr txBox="1"/>
      </xdr:nvSpPr>
      <xdr:spPr>
        <a:xfrm rot="18451605">
          <a:off x="105721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59" name="文本框 158"/>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181</xdr:row>
      <xdr:rowOff>792621</xdr:rowOff>
    </xdr:from>
    <xdr:to>
      <xdr:col>6</xdr:col>
      <xdr:colOff>365197</xdr:colOff>
      <xdr:row>185</xdr:row>
      <xdr:rowOff>318031</xdr:rowOff>
    </xdr:to>
    <xdr:sp>
      <xdr:nvSpPr>
        <xdr:cNvPr id="160" name="文本框 159"/>
        <xdr:cNvSpPr txBox="1"/>
      </xdr:nvSpPr>
      <xdr:spPr>
        <a:xfrm rot="18451605">
          <a:off x="6973570"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30</xdr:row>
      <xdr:rowOff>792621</xdr:rowOff>
    </xdr:from>
    <xdr:to>
      <xdr:col>6</xdr:col>
      <xdr:colOff>0</xdr:colOff>
      <xdr:row>34</xdr:row>
      <xdr:rowOff>0</xdr:rowOff>
    </xdr:to>
    <xdr:sp>
      <xdr:nvSpPr>
        <xdr:cNvPr id="161" name="文本框 160"/>
        <xdr:cNvSpPr txBox="1"/>
      </xdr:nvSpPr>
      <xdr:spPr>
        <a:xfrm rot="18451605">
          <a:off x="6767830" y="38677215"/>
          <a:ext cx="402780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181</xdr:row>
      <xdr:rowOff>792621</xdr:rowOff>
    </xdr:from>
    <xdr:to>
      <xdr:col>6</xdr:col>
      <xdr:colOff>0</xdr:colOff>
      <xdr:row>185</xdr:row>
      <xdr:rowOff>318031</xdr:rowOff>
    </xdr:to>
    <xdr:sp>
      <xdr:nvSpPr>
        <xdr:cNvPr id="162" name="文本框 161"/>
        <xdr:cNvSpPr txBox="1"/>
      </xdr:nvSpPr>
      <xdr:spPr>
        <a:xfrm rot="18451605">
          <a:off x="6608445"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41</xdr:row>
      <xdr:rowOff>792621</xdr:rowOff>
    </xdr:from>
    <xdr:to>
      <xdr:col>6</xdr:col>
      <xdr:colOff>365197</xdr:colOff>
      <xdr:row>42</xdr:row>
      <xdr:rowOff>0</xdr:rowOff>
    </xdr:to>
    <xdr:sp>
      <xdr:nvSpPr>
        <xdr:cNvPr id="163" name="文本框 162"/>
        <xdr:cNvSpPr txBox="1"/>
      </xdr:nvSpPr>
      <xdr:spPr>
        <a:xfrm rot="18451605">
          <a:off x="89408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58</xdr:row>
      <xdr:rowOff>792621</xdr:rowOff>
    </xdr:from>
    <xdr:to>
      <xdr:col>6</xdr:col>
      <xdr:colOff>365197</xdr:colOff>
      <xdr:row>59</xdr:row>
      <xdr:rowOff>318031</xdr:rowOff>
    </xdr:to>
    <xdr:sp>
      <xdr:nvSpPr>
        <xdr:cNvPr id="164" name="文本框 163"/>
        <xdr:cNvSpPr txBox="1"/>
      </xdr:nvSpPr>
      <xdr:spPr>
        <a:xfrm rot="18451605">
          <a:off x="87814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98</xdr:row>
      <xdr:rowOff>792621</xdr:rowOff>
    </xdr:from>
    <xdr:to>
      <xdr:col>6</xdr:col>
      <xdr:colOff>365197</xdr:colOff>
      <xdr:row>99</xdr:row>
      <xdr:rowOff>0</xdr:rowOff>
    </xdr:to>
    <xdr:sp>
      <xdr:nvSpPr>
        <xdr:cNvPr id="165" name="文本框 164"/>
        <xdr:cNvSpPr txBox="1"/>
      </xdr:nvSpPr>
      <xdr:spPr>
        <a:xfrm rot="18451605">
          <a:off x="89408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66" name="文本框 165"/>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30</xdr:row>
      <xdr:rowOff>792621</xdr:rowOff>
    </xdr:from>
    <xdr:to>
      <xdr:col>6</xdr:col>
      <xdr:colOff>365197</xdr:colOff>
      <xdr:row>34</xdr:row>
      <xdr:rowOff>0</xdr:rowOff>
    </xdr:to>
    <xdr:sp>
      <xdr:nvSpPr>
        <xdr:cNvPr id="167" name="文本框 166"/>
        <xdr:cNvSpPr txBox="1"/>
      </xdr:nvSpPr>
      <xdr:spPr>
        <a:xfrm rot="18451605">
          <a:off x="7132955" y="38677215"/>
          <a:ext cx="40284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41</xdr:row>
      <xdr:rowOff>792621</xdr:rowOff>
    </xdr:from>
    <xdr:to>
      <xdr:col>7</xdr:col>
      <xdr:colOff>365197</xdr:colOff>
      <xdr:row>42</xdr:row>
      <xdr:rowOff>0</xdr:rowOff>
    </xdr:to>
    <xdr:sp>
      <xdr:nvSpPr>
        <xdr:cNvPr id="168" name="文本框 167"/>
        <xdr:cNvSpPr txBox="1"/>
      </xdr:nvSpPr>
      <xdr:spPr>
        <a:xfrm rot="18451605">
          <a:off x="107315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58</xdr:row>
      <xdr:rowOff>792621</xdr:rowOff>
    </xdr:from>
    <xdr:to>
      <xdr:col>7</xdr:col>
      <xdr:colOff>365197</xdr:colOff>
      <xdr:row>59</xdr:row>
      <xdr:rowOff>318031</xdr:rowOff>
    </xdr:to>
    <xdr:sp>
      <xdr:nvSpPr>
        <xdr:cNvPr id="169" name="文本框 168"/>
        <xdr:cNvSpPr txBox="1"/>
      </xdr:nvSpPr>
      <xdr:spPr>
        <a:xfrm rot="18451605">
          <a:off x="105721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70" name="文本框 169"/>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181</xdr:row>
      <xdr:rowOff>792621</xdr:rowOff>
    </xdr:from>
    <xdr:to>
      <xdr:col>6</xdr:col>
      <xdr:colOff>365197</xdr:colOff>
      <xdr:row>185</xdr:row>
      <xdr:rowOff>318031</xdr:rowOff>
    </xdr:to>
    <xdr:sp>
      <xdr:nvSpPr>
        <xdr:cNvPr id="171" name="文本框 170"/>
        <xdr:cNvSpPr txBox="1"/>
      </xdr:nvSpPr>
      <xdr:spPr>
        <a:xfrm rot="18451605">
          <a:off x="6973570"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30</xdr:row>
      <xdr:rowOff>792621</xdr:rowOff>
    </xdr:from>
    <xdr:to>
      <xdr:col>6</xdr:col>
      <xdr:colOff>0</xdr:colOff>
      <xdr:row>34</xdr:row>
      <xdr:rowOff>0</xdr:rowOff>
    </xdr:to>
    <xdr:sp>
      <xdr:nvSpPr>
        <xdr:cNvPr id="172" name="文本框 171"/>
        <xdr:cNvSpPr txBox="1"/>
      </xdr:nvSpPr>
      <xdr:spPr>
        <a:xfrm rot="18451605">
          <a:off x="6767830" y="38677215"/>
          <a:ext cx="402780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181</xdr:row>
      <xdr:rowOff>792621</xdr:rowOff>
    </xdr:from>
    <xdr:to>
      <xdr:col>6</xdr:col>
      <xdr:colOff>0</xdr:colOff>
      <xdr:row>185</xdr:row>
      <xdr:rowOff>318031</xdr:rowOff>
    </xdr:to>
    <xdr:sp>
      <xdr:nvSpPr>
        <xdr:cNvPr id="173" name="文本框 172"/>
        <xdr:cNvSpPr txBox="1"/>
      </xdr:nvSpPr>
      <xdr:spPr>
        <a:xfrm rot="18451605">
          <a:off x="6608445"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41</xdr:row>
      <xdr:rowOff>792621</xdr:rowOff>
    </xdr:from>
    <xdr:to>
      <xdr:col>6</xdr:col>
      <xdr:colOff>365197</xdr:colOff>
      <xdr:row>42</xdr:row>
      <xdr:rowOff>0</xdr:rowOff>
    </xdr:to>
    <xdr:sp>
      <xdr:nvSpPr>
        <xdr:cNvPr id="174" name="文本框 173"/>
        <xdr:cNvSpPr txBox="1"/>
      </xdr:nvSpPr>
      <xdr:spPr>
        <a:xfrm rot="18451605">
          <a:off x="89408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58</xdr:row>
      <xdr:rowOff>792621</xdr:rowOff>
    </xdr:from>
    <xdr:to>
      <xdr:col>6</xdr:col>
      <xdr:colOff>365197</xdr:colOff>
      <xdr:row>59</xdr:row>
      <xdr:rowOff>318031</xdr:rowOff>
    </xdr:to>
    <xdr:sp>
      <xdr:nvSpPr>
        <xdr:cNvPr id="175" name="文本框 174"/>
        <xdr:cNvSpPr txBox="1"/>
      </xdr:nvSpPr>
      <xdr:spPr>
        <a:xfrm rot="18451605">
          <a:off x="87814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98</xdr:row>
      <xdr:rowOff>792621</xdr:rowOff>
    </xdr:from>
    <xdr:to>
      <xdr:col>6</xdr:col>
      <xdr:colOff>365197</xdr:colOff>
      <xdr:row>99</xdr:row>
      <xdr:rowOff>0</xdr:rowOff>
    </xdr:to>
    <xdr:sp>
      <xdr:nvSpPr>
        <xdr:cNvPr id="176" name="文本框 175"/>
        <xdr:cNvSpPr txBox="1"/>
      </xdr:nvSpPr>
      <xdr:spPr>
        <a:xfrm rot="18451605">
          <a:off x="89408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77" name="文本框 176"/>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30</xdr:row>
      <xdr:rowOff>792621</xdr:rowOff>
    </xdr:from>
    <xdr:to>
      <xdr:col>6</xdr:col>
      <xdr:colOff>365197</xdr:colOff>
      <xdr:row>34</xdr:row>
      <xdr:rowOff>0</xdr:rowOff>
    </xdr:to>
    <xdr:sp>
      <xdr:nvSpPr>
        <xdr:cNvPr id="178" name="文本框 177"/>
        <xdr:cNvSpPr txBox="1"/>
      </xdr:nvSpPr>
      <xdr:spPr>
        <a:xfrm rot="18451605">
          <a:off x="7132955" y="38677215"/>
          <a:ext cx="40284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41</xdr:row>
      <xdr:rowOff>792621</xdr:rowOff>
    </xdr:from>
    <xdr:to>
      <xdr:col>7</xdr:col>
      <xdr:colOff>365197</xdr:colOff>
      <xdr:row>42</xdr:row>
      <xdr:rowOff>0</xdr:rowOff>
    </xdr:to>
    <xdr:sp>
      <xdr:nvSpPr>
        <xdr:cNvPr id="179" name="文本框 178"/>
        <xdr:cNvSpPr txBox="1"/>
      </xdr:nvSpPr>
      <xdr:spPr>
        <a:xfrm rot="18451605">
          <a:off x="107315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58</xdr:row>
      <xdr:rowOff>792621</xdr:rowOff>
    </xdr:from>
    <xdr:to>
      <xdr:col>7</xdr:col>
      <xdr:colOff>365197</xdr:colOff>
      <xdr:row>59</xdr:row>
      <xdr:rowOff>318031</xdr:rowOff>
    </xdr:to>
    <xdr:sp>
      <xdr:nvSpPr>
        <xdr:cNvPr id="180" name="文本框 179"/>
        <xdr:cNvSpPr txBox="1"/>
      </xdr:nvSpPr>
      <xdr:spPr>
        <a:xfrm rot="18451605">
          <a:off x="105721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81" name="文本框 180"/>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181</xdr:row>
      <xdr:rowOff>792621</xdr:rowOff>
    </xdr:from>
    <xdr:to>
      <xdr:col>6</xdr:col>
      <xdr:colOff>365197</xdr:colOff>
      <xdr:row>185</xdr:row>
      <xdr:rowOff>318031</xdr:rowOff>
    </xdr:to>
    <xdr:sp>
      <xdr:nvSpPr>
        <xdr:cNvPr id="182" name="文本框 181"/>
        <xdr:cNvSpPr txBox="1"/>
      </xdr:nvSpPr>
      <xdr:spPr>
        <a:xfrm rot="18451605">
          <a:off x="6973570"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30</xdr:row>
      <xdr:rowOff>792621</xdr:rowOff>
    </xdr:from>
    <xdr:to>
      <xdr:col>6</xdr:col>
      <xdr:colOff>0</xdr:colOff>
      <xdr:row>34</xdr:row>
      <xdr:rowOff>0</xdr:rowOff>
    </xdr:to>
    <xdr:sp>
      <xdr:nvSpPr>
        <xdr:cNvPr id="183" name="文本框 182"/>
        <xdr:cNvSpPr txBox="1"/>
      </xdr:nvSpPr>
      <xdr:spPr>
        <a:xfrm rot="18451605">
          <a:off x="6767830" y="38677215"/>
          <a:ext cx="402780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181</xdr:row>
      <xdr:rowOff>792621</xdr:rowOff>
    </xdr:from>
    <xdr:to>
      <xdr:col>6</xdr:col>
      <xdr:colOff>0</xdr:colOff>
      <xdr:row>185</xdr:row>
      <xdr:rowOff>318031</xdr:rowOff>
    </xdr:to>
    <xdr:sp>
      <xdr:nvSpPr>
        <xdr:cNvPr id="184" name="文本框 183"/>
        <xdr:cNvSpPr txBox="1"/>
      </xdr:nvSpPr>
      <xdr:spPr>
        <a:xfrm rot="18451605">
          <a:off x="6608445"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41</xdr:row>
      <xdr:rowOff>792621</xdr:rowOff>
    </xdr:from>
    <xdr:to>
      <xdr:col>6</xdr:col>
      <xdr:colOff>365197</xdr:colOff>
      <xdr:row>42</xdr:row>
      <xdr:rowOff>0</xdr:rowOff>
    </xdr:to>
    <xdr:sp>
      <xdr:nvSpPr>
        <xdr:cNvPr id="185" name="文本框 184"/>
        <xdr:cNvSpPr txBox="1"/>
      </xdr:nvSpPr>
      <xdr:spPr>
        <a:xfrm rot="18451605">
          <a:off x="89408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58</xdr:row>
      <xdr:rowOff>792621</xdr:rowOff>
    </xdr:from>
    <xdr:to>
      <xdr:col>6</xdr:col>
      <xdr:colOff>365197</xdr:colOff>
      <xdr:row>59</xdr:row>
      <xdr:rowOff>318031</xdr:rowOff>
    </xdr:to>
    <xdr:sp>
      <xdr:nvSpPr>
        <xdr:cNvPr id="186" name="文本框 185"/>
        <xdr:cNvSpPr txBox="1"/>
      </xdr:nvSpPr>
      <xdr:spPr>
        <a:xfrm rot="18451605">
          <a:off x="87814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98</xdr:row>
      <xdr:rowOff>792621</xdr:rowOff>
    </xdr:from>
    <xdr:to>
      <xdr:col>6</xdr:col>
      <xdr:colOff>365197</xdr:colOff>
      <xdr:row>99</xdr:row>
      <xdr:rowOff>0</xdr:rowOff>
    </xdr:to>
    <xdr:sp>
      <xdr:nvSpPr>
        <xdr:cNvPr id="187" name="文本框 186"/>
        <xdr:cNvSpPr txBox="1"/>
      </xdr:nvSpPr>
      <xdr:spPr>
        <a:xfrm rot="18451605">
          <a:off x="89408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88" name="文本框 187"/>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30</xdr:row>
      <xdr:rowOff>792621</xdr:rowOff>
    </xdr:from>
    <xdr:to>
      <xdr:col>6</xdr:col>
      <xdr:colOff>365197</xdr:colOff>
      <xdr:row>34</xdr:row>
      <xdr:rowOff>0</xdr:rowOff>
    </xdr:to>
    <xdr:sp>
      <xdr:nvSpPr>
        <xdr:cNvPr id="189" name="文本框 188"/>
        <xdr:cNvSpPr txBox="1"/>
      </xdr:nvSpPr>
      <xdr:spPr>
        <a:xfrm rot="18451605">
          <a:off x="7132955" y="38677215"/>
          <a:ext cx="40284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41</xdr:row>
      <xdr:rowOff>792621</xdr:rowOff>
    </xdr:from>
    <xdr:to>
      <xdr:col>7</xdr:col>
      <xdr:colOff>365197</xdr:colOff>
      <xdr:row>42</xdr:row>
      <xdr:rowOff>0</xdr:rowOff>
    </xdr:to>
    <xdr:sp>
      <xdr:nvSpPr>
        <xdr:cNvPr id="190" name="文本框 189"/>
        <xdr:cNvSpPr txBox="1"/>
      </xdr:nvSpPr>
      <xdr:spPr>
        <a:xfrm rot="18451605">
          <a:off x="107315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58</xdr:row>
      <xdr:rowOff>792621</xdr:rowOff>
    </xdr:from>
    <xdr:to>
      <xdr:col>7</xdr:col>
      <xdr:colOff>365197</xdr:colOff>
      <xdr:row>59</xdr:row>
      <xdr:rowOff>318031</xdr:rowOff>
    </xdr:to>
    <xdr:sp>
      <xdr:nvSpPr>
        <xdr:cNvPr id="191" name="文本框 190"/>
        <xdr:cNvSpPr txBox="1"/>
      </xdr:nvSpPr>
      <xdr:spPr>
        <a:xfrm rot="18451605">
          <a:off x="105721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92" name="文本框 191"/>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181</xdr:row>
      <xdr:rowOff>792621</xdr:rowOff>
    </xdr:from>
    <xdr:to>
      <xdr:col>6</xdr:col>
      <xdr:colOff>365197</xdr:colOff>
      <xdr:row>185</xdr:row>
      <xdr:rowOff>318031</xdr:rowOff>
    </xdr:to>
    <xdr:sp>
      <xdr:nvSpPr>
        <xdr:cNvPr id="193" name="文本框 192"/>
        <xdr:cNvSpPr txBox="1"/>
      </xdr:nvSpPr>
      <xdr:spPr>
        <a:xfrm rot="18451605">
          <a:off x="6973570"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30</xdr:row>
      <xdr:rowOff>792621</xdr:rowOff>
    </xdr:from>
    <xdr:to>
      <xdr:col>6</xdr:col>
      <xdr:colOff>0</xdr:colOff>
      <xdr:row>34</xdr:row>
      <xdr:rowOff>0</xdr:rowOff>
    </xdr:to>
    <xdr:sp>
      <xdr:nvSpPr>
        <xdr:cNvPr id="194" name="文本框 193"/>
        <xdr:cNvSpPr txBox="1"/>
      </xdr:nvSpPr>
      <xdr:spPr>
        <a:xfrm rot="18451605">
          <a:off x="6767830" y="38677215"/>
          <a:ext cx="402780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0</xdr:colOff>
      <xdr:row>181</xdr:row>
      <xdr:rowOff>792621</xdr:rowOff>
    </xdr:from>
    <xdr:to>
      <xdr:col>6</xdr:col>
      <xdr:colOff>0</xdr:colOff>
      <xdr:row>185</xdr:row>
      <xdr:rowOff>318031</xdr:rowOff>
    </xdr:to>
    <xdr:sp>
      <xdr:nvSpPr>
        <xdr:cNvPr id="195" name="文本框 194"/>
        <xdr:cNvSpPr txBox="1"/>
      </xdr:nvSpPr>
      <xdr:spPr>
        <a:xfrm rot="18451605">
          <a:off x="6608445" y="220825695"/>
          <a:ext cx="434657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41</xdr:row>
      <xdr:rowOff>792621</xdr:rowOff>
    </xdr:from>
    <xdr:to>
      <xdr:col>6</xdr:col>
      <xdr:colOff>365197</xdr:colOff>
      <xdr:row>42</xdr:row>
      <xdr:rowOff>0</xdr:rowOff>
    </xdr:to>
    <xdr:sp>
      <xdr:nvSpPr>
        <xdr:cNvPr id="196" name="文本框 195"/>
        <xdr:cNvSpPr txBox="1"/>
      </xdr:nvSpPr>
      <xdr:spPr>
        <a:xfrm rot="18451605">
          <a:off x="8940800" y="5012690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58</xdr:row>
      <xdr:rowOff>792621</xdr:rowOff>
    </xdr:from>
    <xdr:to>
      <xdr:col>6</xdr:col>
      <xdr:colOff>365197</xdr:colOff>
      <xdr:row>59</xdr:row>
      <xdr:rowOff>318031</xdr:rowOff>
    </xdr:to>
    <xdr:sp>
      <xdr:nvSpPr>
        <xdr:cNvPr id="197" name="文本框 196"/>
        <xdr:cNvSpPr txBox="1"/>
      </xdr:nvSpPr>
      <xdr:spPr>
        <a:xfrm rot="18451605">
          <a:off x="8781415" y="70774560"/>
          <a:ext cx="73088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6</xdr:col>
      <xdr:colOff>365197</xdr:colOff>
      <xdr:row>98</xdr:row>
      <xdr:rowOff>792621</xdr:rowOff>
    </xdr:from>
    <xdr:to>
      <xdr:col>6</xdr:col>
      <xdr:colOff>365197</xdr:colOff>
      <xdr:row>99</xdr:row>
      <xdr:rowOff>0</xdr:rowOff>
    </xdr:to>
    <xdr:sp>
      <xdr:nvSpPr>
        <xdr:cNvPr id="198" name="文本框 197"/>
        <xdr:cNvSpPr txBox="1"/>
      </xdr:nvSpPr>
      <xdr:spPr>
        <a:xfrm rot="18451605">
          <a:off x="89408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twoCellAnchor>
    <xdr:from>
      <xdr:col>7</xdr:col>
      <xdr:colOff>365197</xdr:colOff>
      <xdr:row>98</xdr:row>
      <xdr:rowOff>792621</xdr:rowOff>
    </xdr:from>
    <xdr:to>
      <xdr:col>7</xdr:col>
      <xdr:colOff>365197</xdr:colOff>
      <xdr:row>99</xdr:row>
      <xdr:rowOff>0</xdr:rowOff>
    </xdr:to>
    <xdr:sp>
      <xdr:nvSpPr>
        <xdr:cNvPr id="199" name="文本框 198"/>
        <xdr:cNvSpPr txBox="1"/>
      </xdr:nvSpPr>
      <xdr:spPr>
        <a:xfrm rot="18451605">
          <a:off x="10731500" y="118825010"/>
          <a:ext cx="4127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CN" altLang="en-US"/>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26210</xdr:colOff>
      <xdr:row>0</xdr:row>
      <xdr:rowOff>1662239</xdr:rowOff>
    </xdr:to>
    <xdr:grpSp>
      <xdr:nvGrpSpPr>
        <xdr:cNvPr id="28" name="组合 27"/>
        <xdr:cNvGrpSpPr/>
      </xdr:nvGrpSpPr>
      <xdr:grpSpPr>
        <a:xfrm>
          <a:off x="0" y="0"/>
          <a:ext cx="1477073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1370293</xdr:colOff>
      <xdr:row>0</xdr:row>
      <xdr:rowOff>1662239</xdr:rowOff>
    </xdr:to>
    <xdr:grpSp>
      <xdr:nvGrpSpPr>
        <xdr:cNvPr id="28" name="组合 27"/>
        <xdr:cNvGrpSpPr/>
      </xdr:nvGrpSpPr>
      <xdr:grpSpPr>
        <a:xfrm>
          <a:off x="0" y="0"/>
          <a:ext cx="1474279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1380876</xdr:colOff>
      <xdr:row>0</xdr:row>
      <xdr:rowOff>1662239</xdr:rowOff>
    </xdr:to>
    <xdr:grpSp>
      <xdr:nvGrpSpPr>
        <xdr:cNvPr id="28" name="组合 27"/>
        <xdr:cNvGrpSpPr/>
      </xdr:nvGrpSpPr>
      <xdr:grpSpPr>
        <a:xfrm>
          <a:off x="0" y="0"/>
          <a:ext cx="14753590"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1370293</xdr:colOff>
      <xdr:row>0</xdr:row>
      <xdr:rowOff>1662239</xdr:rowOff>
    </xdr:to>
    <xdr:grpSp>
      <xdr:nvGrpSpPr>
        <xdr:cNvPr id="28" name="组合 27"/>
        <xdr:cNvGrpSpPr/>
      </xdr:nvGrpSpPr>
      <xdr:grpSpPr>
        <a:xfrm>
          <a:off x="0" y="0"/>
          <a:ext cx="1476184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5043</xdr:colOff>
      <xdr:row>0</xdr:row>
      <xdr:rowOff>1662239</xdr:rowOff>
    </xdr:to>
    <xdr:grpSp>
      <xdr:nvGrpSpPr>
        <xdr:cNvPr id="2" name="组合 1"/>
        <xdr:cNvGrpSpPr/>
      </xdr:nvGrpSpPr>
      <xdr:grpSpPr>
        <a:xfrm>
          <a:off x="0" y="0"/>
          <a:ext cx="14777720"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1380876</xdr:colOff>
      <xdr:row>0</xdr:row>
      <xdr:rowOff>1662239</xdr:rowOff>
    </xdr:to>
    <xdr:grpSp>
      <xdr:nvGrpSpPr>
        <xdr:cNvPr id="2" name="组合 1"/>
        <xdr:cNvGrpSpPr/>
      </xdr:nvGrpSpPr>
      <xdr:grpSpPr>
        <a:xfrm>
          <a:off x="0" y="0"/>
          <a:ext cx="14744065"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5043</xdr:colOff>
      <xdr:row>0</xdr:row>
      <xdr:rowOff>1662239</xdr:rowOff>
    </xdr:to>
    <xdr:grpSp>
      <xdr:nvGrpSpPr>
        <xdr:cNvPr id="2" name="组合 1"/>
        <xdr:cNvGrpSpPr/>
      </xdr:nvGrpSpPr>
      <xdr:grpSpPr>
        <a:xfrm>
          <a:off x="0" y="0"/>
          <a:ext cx="14777720"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5043</xdr:colOff>
      <xdr:row>0</xdr:row>
      <xdr:rowOff>1662239</xdr:rowOff>
    </xdr:to>
    <xdr:grpSp>
      <xdr:nvGrpSpPr>
        <xdr:cNvPr id="2" name="组合 1"/>
        <xdr:cNvGrpSpPr/>
      </xdr:nvGrpSpPr>
      <xdr:grpSpPr>
        <a:xfrm>
          <a:off x="0" y="0"/>
          <a:ext cx="14777720"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5043</xdr:colOff>
      <xdr:row>0</xdr:row>
      <xdr:rowOff>1662239</xdr:rowOff>
    </xdr:to>
    <xdr:grpSp>
      <xdr:nvGrpSpPr>
        <xdr:cNvPr id="2" name="组合 1"/>
        <xdr:cNvGrpSpPr/>
      </xdr:nvGrpSpPr>
      <xdr:grpSpPr>
        <a:xfrm>
          <a:off x="0" y="0"/>
          <a:ext cx="14777720"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26210</xdr:colOff>
      <xdr:row>0</xdr:row>
      <xdr:rowOff>1662239</xdr:rowOff>
    </xdr:to>
    <xdr:grpSp>
      <xdr:nvGrpSpPr>
        <xdr:cNvPr id="29" name="组合 28"/>
        <xdr:cNvGrpSpPr/>
      </xdr:nvGrpSpPr>
      <xdr:grpSpPr>
        <a:xfrm>
          <a:off x="0" y="0"/>
          <a:ext cx="14780260" cy="1661795"/>
          <a:chOff x="17145" y="0"/>
          <a:chExt cx="17435793" cy="1662239"/>
        </a:xfrm>
      </xdr:grpSpPr>
      <xdr:sp>
        <xdr:nvSpPr>
          <xdr:cNvPr id="30" name="矩形: 圆顶角 29"/>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2" name="矩形: 圆角 31">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0" name="矩形: 圆角 39">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1" name="矩形: 圆角 40">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6" name="矩形: 圆角 55">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1380876</xdr:colOff>
      <xdr:row>0</xdr:row>
      <xdr:rowOff>1662239</xdr:rowOff>
    </xdr:to>
    <xdr:grpSp>
      <xdr:nvGrpSpPr>
        <xdr:cNvPr id="28" name="组合 27"/>
        <xdr:cNvGrpSpPr/>
      </xdr:nvGrpSpPr>
      <xdr:grpSpPr>
        <a:xfrm>
          <a:off x="0" y="0"/>
          <a:ext cx="14753590"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26210</xdr:colOff>
      <xdr:row>0</xdr:row>
      <xdr:rowOff>1662239</xdr:rowOff>
    </xdr:to>
    <xdr:grpSp>
      <xdr:nvGrpSpPr>
        <xdr:cNvPr id="2" name="组合 1"/>
        <xdr:cNvGrpSpPr/>
      </xdr:nvGrpSpPr>
      <xdr:grpSpPr>
        <a:xfrm>
          <a:off x="0" y="0"/>
          <a:ext cx="14799310"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06" name="矩形: 圆角 105">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7" name="矩形: 圆角 106">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1391460</xdr:colOff>
      <xdr:row>0</xdr:row>
      <xdr:rowOff>1662239</xdr:rowOff>
    </xdr:to>
    <xdr:grpSp>
      <xdr:nvGrpSpPr>
        <xdr:cNvPr id="28" name="组合 27"/>
        <xdr:cNvGrpSpPr/>
      </xdr:nvGrpSpPr>
      <xdr:grpSpPr>
        <a:xfrm>
          <a:off x="0" y="0"/>
          <a:ext cx="1476438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1391460</xdr:colOff>
      <xdr:row>0</xdr:row>
      <xdr:rowOff>1662239</xdr:rowOff>
    </xdr:to>
    <xdr:grpSp>
      <xdr:nvGrpSpPr>
        <xdr:cNvPr id="3" name="组合 2"/>
        <xdr:cNvGrpSpPr/>
      </xdr:nvGrpSpPr>
      <xdr:grpSpPr>
        <a:xfrm>
          <a:off x="0" y="0"/>
          <a:ext cx="14764385" cy="1661795"/>
          <a:chOff x="17145" y="0"/>
          <a:chExt cx="17435793" cy="1662239"/>
        </a:xfrm>
      </xdr:grpSpPr>
      <xdr:sp>
        <xdr:nvSpPr>
          <xdr:cNvPr id="4" name="矩形: 圆顶角 3"/>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6" name="矩形: 圆角 5">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4" name="矩形: 圆角 13">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5" name="矩形: 圆角 14">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8" name="矩形: 圆角 27">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9" name="矩形: 圆角 28">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0" name="矩形: 圆角 29">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1391460</xdr:colOff>
      <xdr:row>0</xdr:row>
      <xdr:rowOff>1662239</xdr:rowOff>
    </xdr:to>
    <xdr:grpSp>
      <xdr:nvGrpSpPr>
        <xdr:cNvPr id="28" name="组合 27"/>
        <xdr:cNvGrpSpPr/>
      </xdr:nvGrpSpPr>
      <xdr:grpSpPr>
        <a:xfrm>
          <a:off x="0" y="0"/>
          <a:ext cx="1476438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305234</xdr:colOff>
      <xdr:row>494</xdr:row>
      <xdr:rowOff>0</xdr:rowOff>
    </xdr:from>
    <xdr:to>
      <xdr:col>3</xdr:col>
      <xdr:colOff>5153025</xdr:colOff>
      <xdr:row>494</xdr:row>
      <xdr:rowOff>0</xdr:rowOff>
    </xdr:to>
    <xdr:sp>
      <xdr:nvSpPr>
        <xdr:cNvPr id="28" name="文本框 27"/>
        <xdr:cNvSpPr txBox="1"/>
      </xdr:nvSpPr>
      <xdr:spPr>
        <a:xfrm rot="18451605">
          <a:off x="10967720" y="213125685"/>
          <a:ext cx="0" cy="484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6600" b="1">
              <a:solidFill>
                <a:srgbClr val="C00000"/>
              </a:solidFill>
              <a:latin typeface="微软雅黑" panose="020B0503020204020204" pitchFamily="34" charset="-122"/>
              <a:ea typeface="微软雅黑" panose="020B0503020204020204" pitchFamily="34" charset="-122"/>
            </a:rPr>
            <a:t>举例</a:t>
          </a:r>
          <a:endParaRPr lang="zh-CN" altLang="en-US" sz="6600" b="1">
            <a:solidFill>
              <a:srgbClr val="C00000"/>
            </a:solidFill>
            <a:latin typeface="微软雅黑" panose="020B0503020204020204" pitchFamily="34" charset="-122"/>
            <a:ea typeface="微软雅黑" panose="020B0503020204020204" pitchFamily="34" charset="-122"/>
          </a:endParaRPr>
        </a:p>
      </xdr:txBody>
    </xdr:sp>
    <xdr:clientData/>
  </xdr:twoCellAnchor>
  <xdr:twoCellAnchor>
    <xdr:from>
      <xdr:col>3</xdr:col>
      <xdr:colOff>305234</xdr:colOff>
      <xdr:row>494</xdr:row>
      <xdr:rowOff>0</xdr:rowOff>
    </xdr:from>
    <xdr:to>
      <xdr:col>3</xdr:col>
      <xdr:colOff>5153025</xdr:colOff>
      <xdr:row>494</xdr:row>
      <xdr:rowOff>0</xdr:rowOff>
    </xdr:to>
    <xdr:sp>
      <xdr:nvSpPr>
        <xdr:cNvPr id="30" name="文本框 29"/>
        <xdr:cNvSpPr txBox="1"/>
      </xdr:nvSpPr>
      <xdr:spPr>
        <a:xfrm rot="18451605">
          <a:off x="10967720" y="213125685"/>
          <a:ext cx="0" cy="484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6600" b="1">
              <a:solidFill>
                <a:srgbClr val="C00000"/>
              </a:solidFill>
              <a:latin typeface="微软雅黑" panose="020B0503020204020204" pitchFamily="34" charset="-122"/>
              <a:ea typeface="微软雅黑" panose="020B0503020204020204" pitchFamily="34" charset="-122"/>
            </a:rPr>
            <a:t>举例</a:t>
          </a:r>
          <a:endParaRPr lang="zh-CN" altLang="en-US" sz="6600" b="1">
            <a:solidFill>
              <a:srgbClr val="C00000"/>
            </a:solidFill>
            <a:latin typeface="微软雅黑" panose="020B0503020204020204" pitchFamily="34" charset="-122"/>
            <a:ea typeface="微软雅黑" panose="020B0503020204020204" pitchFamily="34" charset="-122"/>
          </a:endParaRPr>
        </a:p>
      </xdr:txBody>
    </xdr:sp>
    <xdr:clientData/>
  </xdr:twoCellAnchor>
  <xdr:twoCellAnchor>
    <xdr:from>
      <xdr:col>0</xdr:col>
      <xdr:colOff>0</xdr:colOff>
      <xdr:row>0</xdr:row>
      <xdr:rowOff>0</xdr:rowOff>
    </xdr:from>
    <xdr:to>
      <xdr:col>4</xdr:col>
      <xdr:colOff>1370293</xdr:colOff>
      <xdr:row>0</xdr:row>
      <xdr:rowOff>1662239</xdr:rowOff>
    </xdr:to>
    <xdr:grpSp>
      <xdr:nvGrpSpPr>
        <xdr:cNvPr id="2" name="组合 1"/>
        <xdr:cNvGrpSpPr/>
      </xdr:nvGrpSpPr>
      <xdr:grpSpPr>
        <a:xfrm>
          <a:off x="0" y="0"/>
          <a:ext cx="14761845" cy="1661795"/>
          <a:chOff x="17145" y="0"/>
          <a:chExt cx="17435793" cy="1662239"/>
        </a:xfrm>
      </xdr:grpSpPr>
      <xdr:sp>
        <xdr:nvSpPr>
          <xdr:cNvPr id="3" name="矩形: 圆顶角 2"/>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4" name="矩形: 圆角 3">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5" name="矩形: 圆角 4">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6" name="矩形: 圆角 5">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7" name="矩形: 圆角 6">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8" name="矩形: 圆角 7">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9" name="矩形: 圆角 8">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0" name="矩形: 圆角 9">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1" name="矩形: 圆角 10">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2" name="矩形: 圆角 11">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 name="矩形: 圆角 12">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14" name="矩形: 圆角 13">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5" name="矩形: 圆角 14">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6" name="矩形: 圆角 15">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7" name="矩形: 圆角 16">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8" name="矩形: 圆角 17">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9" name="矩形: 圆角 18">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0" name="矩形: 圆角 19">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1" name="矩形: 圆角 20">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2" name="矩形: 圆角 21">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3" name="矩形: 圆角 22">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4" name="矩形: 圆角 23">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5" name="矩形: 圆角 24">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26" name="矩形: 圆角 25">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27" name="矩形: 圆角 26">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134" name="矩形: 圆角 13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135" name="矩形: 圆角 13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1380876</xdr:colOff>
      <xdr:row>0</xdr:row>
      <xdr:rowOff>1662239</xdr:rowOff>
    </xdr:to>
    <xdr:grpSp>
      <xdr:nvGrpSpPr>
        <xdr:cNvPr id="28" name="组合 27"/>
        <xdr:cNvGrpSpPr/>
      </xdr:nvGrpSpPr>
      <xdr:grpSpPr>
        <a:xfrm>
          <a:off x="0" y="0"/>
          <a:ext cx="14753590"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5043</xdr:colOff>
      <xdr:row>0</xdr:row>
      <xdr:rowOff>1662239</xdr:rowOff>
    </xdr:to>
    <xdr:grpSp>
      <xdr:nvGrpSpPr>
        <xdr:cNvPr id="28" name="组合 27"/>
        <xdr:cNvGrpSpPr/>
      </xdr:nvGrpSpPr>
      <xdr:grpSpPr>
        <a:xfrm>
          <a:off x="0" y="0"/>
          <a:ext cx="1463484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1370293</xdr:colOff>
      <xdr:row>0</xdr:row>
      <xdr:rowOff>1662239</xdr:rowOff>
    </xdr:to>
    <xdr:grpSp>
      <xdr:nvGrpSpPr>
        <xdr:cNvPr id="28" name="组合 27"/>
        <xdr:cNvGrpSpPr/>
      </xdr:nvGrpSpPr>
      <xdr:grpSpPr>
        <a:xfrm>
          <a:off x="0" y="0"/>
          <a:ext cx="1472374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1370293</xdr:colOff>
      <xdr:row>0</xdr:row>
      <xdr:rowOff>1662239</xdr:rowOff>
    </xdr:to>
    <xdr:grpSp>
      <xdr:nvGrpSpPr>
        <xdr:cNvPr id="28" name="组合 27"/>
        <xdr:cNvGrpSpPr/>
      </xdr:nvGrpSpPr>
      <xdr:grpSpPr>
        <a:xfrm>
          <a:off x="0" y="0"/>
          <a:ext cx="1472374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1370293</xdr:colOff>
      <xdr:row>0</xdr:row>
      <xdr:rowOff>1662239</xdr:rowOff>
    </xdr:to>
    <xdr:grpSp>
      <xdr:nvGrpSpPr>
        <xdr:cNvPr id="28" name="组合 27"/>
        <xdr:cNvGrpSpPr/>
      </xdr:nvGrpSpPr>
      <xdr:grpSpPr>
        <a:xfrm>
          <a:off x="0" y="0"/>
          <a:ext cx="14723745"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4</xdr:col>
      <xdr:colOff>1370293</xdr:colOff>
      <xdr:row>0</xdr:row>
      <xdr:rowOff>1662239</xdr:rowOff>
    </xdr:to>
    <xdr:grpSp>
      <xdr:nvGrpSpPr>
        <xdr:cNvPr id="28" name="组合 27"/>
        <xdr:cNvGrpSpPr/>
      </xdr:nvGrpSpPr>
      <xdr:grpSpPr>
        <a:xfrm>
          <a:off x="0" y="0"/>
          <a:ext cx="14752320" cy="1661795"/>
          <a:chOff x="17145" y="0"/>
          <a:chExt cx="17435793" cy="1662239"/>
        </a:xfrm>
      </xdr:grpSpPr>
      <xdr:sp>
        <xdr:nvSpPr>
          <xdr:cNvPr id="29" name="矩形: 圆顶角 28"/>
          <xdr:cNvSpPr/>
        </xdr:nvSpPr>
        <xdr:spPr>
          <a:xfrm>
            <a:off x="17145" y="0"/>
            <a:ext cx="17435793" cy="354747"/>
          </a:xfrm>
          <a:prstGeom prst="round2SameRect">
            <a:avLst/>
          </a:prstGeom>
          <a:solidFill>
            <a:srgbClr val="145389"/>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400" b="1">
                <a:effectLst/>
                <a:latin typeface="宋体" panose="02010600030101010101" pitchFamily="7" charset="-122"/>
                <a:ea typeface="宋体" panose="02010600030101010101" pitchFamily="7" charset="-122"/>
              </a:rPr>
              <a:t> </a:t>
            </a:r>
            <a:r>
              <a:rPr lang="zh-CN" altLang="en-US" sz="1800" b="1">
                <a:effectLst/>
                <a:latin typeface="宋体" panose="02010600030101010101" pitchFamily="7" charset="-122"/>
                <a:ea typeface="宋体" panose="02010600030101010101" pitchFamily="7" charset="-122"/>
              </a:rPr>
              <a:t>师资体系</a:t>
            </a:r>
            <a:endParaRPr lang="zh-CN" altLang="en-US" sz="1400" b="1">
              <a:effectLst/>
              <a:latin typeface="宋体" panose="02010600030101010101" pitchFamily="7" charset="-122"/>
              <a:ea typeface="宋体" panose="02010600030101010101" pitchFamily="7" charset="-122"/>
            </a:endParaRPr>
          </a:p>
        </xdr:txBody>
      </xdr:sp>
      <xdr:sp>
        <xdr:nvSpPr>
          <xdr:cNvPr id="30" name="矩形: 圆角 29">
            <a:hlinkClick xmlns:r="http://schemas.openxmlformats.org/officeDocument/2006/relationships" r:id="rId1"/>
          </xdr:cNvPr>
          <xdr:cNvSpPr/>
        </xdr:nvSpPr>
        <xdr:spPr>
          <a:xfrm>
            <a:off x="29691"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党史党建</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31" name="矩形: 圆角 30">
            <a:hlinkClick xmlns:r="http://schemas.openxmlformats.org/officeDocument/2006/relationships" r:id="rId2"/>
          </xdr:cNvPr>
          <xdr:cNvSpPr/>
        </xdr:nvSpPr>
        <xdr:spPr>
          <a:xfrm>
            <a:off x="1971769"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宏观经济</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数字化</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2" name="矩形: 圆角 31">
            <a:hlinkClick xmlns:r="http://schemas.openxmlformats.org/officeDocument/2006/relationships" r:id="rId3"/>
          </xdr:cNvPr>
          <xdr:cNvSpPr/>
        </xdr:nvSpPr>
        <xdr:spPr>
          <a:xfrm>
            <a:off x="3913847"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总裁班</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战略</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国学</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3" name="矩形: 圆角 32">
            <a:hlinkClick xmlns:r="http://schemas.openxmlformats.org/officeDocument/2006/relationships" r:id="rId4"/>
          </xdr:cNvPr>
          <xdr:cNvSpPr/>
        </xdr:nvSpPr>
        <xdr:spPr>
          <a:xfrm>
            <a:off x="585592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项目管理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4" name="矩形: 圆角 33">
            <a:hlinkClick xmlns:r="http://schemas.openxmlformats.org/officeDocument/2006/relationships" r:id="rId5"/>
          </xdr:cNvPr>
          <xdr:cNvSpPr/>
        </xdr:nvSpPr>
        <xdr:spPr>
          <a:xfrm>
            <a:off x="7798003"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营销</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连锁</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谈判</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5" name="矩形: 圆角 34">
            <a:hlinkClick xmlns:r="http://schemas.openxmlformats.org/officeDocument/2006/relationships" r:id="rId6"/>
          </xdr:cNvPr>
          <xdr:cNvSpPr/>
        </xdr:nvSpPr>
        <xdr:spPr>
          <a:xfrm>
            <a:off x="13624237"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沙盘模拟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6" name="矩形: 圆角 35">
            <a:hlinkClick xmlns:r="http://schemas.openxmlformats.org/officeDocument/2006/relationships" r:id="rId7"/>
          </xdr:cNvPr>
          <xdr:cNvSpPr/>
        </xdr:nvSpPr>
        <xdr:spPr>
          <a:xfrm>
            <a:off x="1168190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TTT/</a:t>
            </a:r>
            <a:r>
              <a:rPr lang="zh-CN" altLang="en-US" sz="1600" b="1">
                <a:solidFill>
                  <a:schemeClr val="bg1"/>
                </a:solidFill>
                <a:effectLst/>
                <a:latin typeface="宋体" panose="02010600030101010101" pitchFamily="7" charset="-122"/>
                <a:ea typeface="宋体" panose="02010600030101010101" pitchFamily="7" charset="-122"/>
                <a:cs typeface="+mn-cs"/>
              </a:rPr>
              <a:t>演讲</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7" name="矩形: 圆角 36">
            <a:hlinkClick xmlns:r="http://schemas.openxmlformats.org/officeDocument/2006/relationships" r:id="rId8"/>
          </xdr:cNvPr>
          <xdr:cNvSpPr/>
        </xdr:nvSpPr>
        <xdr:spPr>
          <a:xfrm>
            <a:off x="779749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短视频</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互联网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8" name="矩形: 圆角 37">
            <a:hlinkClick xmlns:r="http://schemas.openxmlformats.org/officeDocument/2006/relationships" r:id="rId9"/>
          </xdr:cNvPr>
          <xdr:cNvSpPr/>
        </xdr:nvSpPr>
        <xdr:spPr>
          <a:xfrm>
            <a:off x="11682159" y="400060"/>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心理学</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素养</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礼仪</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39" name="矩形: 圆角 38">
            <a:hlinkClick xmlns:r="http://schemas.openxmlformats.org/officeDocument/2006/relationships" r:id="rId10"/>
          </xdr:cNvPr>
          <xdr:cNvSpPr/>
        </xdr:nvSpPr>
        <xdr:spPr>
          <a:xfrm>
            <a:off x="2867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rPr>
              <a:t>综合管理</a:t>
            </a:r>
            <a:endParaRPr lang="zh-CN" altLang="en-US" sz="1600" b="1">
              <a:solidFill>
                <a:schemeClr val="bg1"/>
              </a:solidFill>
              <a:effectLst/>
              <a:latin typeface="宋体" panose="02010600030101010101" pitchFamily="7" charset="-122"/>
              <a:ea typeface="宋体" panose="02010600030101010101" pitchFamily="7" charset="-122"/>
            </a:endParaRPr>
          </a:p>
        </xdr:txBody>
      </xdr:sp>
      <xdr:sp>
        <xdr:nvSpPr>
          <xdr:cNvPr id="40" name="矩形: 圆角 39">
            <a:hlinkClick xmlns:r="http://schemas.openxmlformats.org/officeDocument/2006/relationships" r:id="rId11"/>
          </xdr:cNvPr>
          <xdr:cNvSpPr/>
        </xdr:nvSpPr>
        <xdr:spPr>
          <a:xfrm>
            <a:off x="197088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银行培训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1" name="矩形: 圆角 40">
            <a:hlinkClick xmlns:r="http://schemas.openxmlformats.org/officeDocument/2006/relationships" r:id="rId12"/>
          </xdr:cNvPr>
          <xdr:cNvSpPr/>
        </xdr:nvSpPr>
        <xdr:spPr>
          <a:xfrm>
            <a:off x="3913087" y="83314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财务</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税务</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2" name="矩形: 圆角 41">
            <a:hlinkClick xmlns:r="http://schemas.openxmlformats.org/officeDocument/2006/relationships" r:id="rId13"/>
          </xdr:cNvPr>
          <xdr:cNvSpPr/>
        </xdr:nvSpPr>
        <xdr:spPr>
          <a:xfrm>
            <a:off x="585529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生产管理</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3" name="矩形: 圆角 42">
            <a:hlinkClick xmlns:r="http://schemas.openxmlformats.org/officeDocument/2006/relationships" r:id="rId14"/>
          </xdr:cNvPr>
          <xdr:cNvSpPr/>
        </xdr:nvSpPr>
        <xdr:spPr>
          <a:xfrm>
            <a:off x="11679021"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800" b="1">
                <a:solidFill>
                  <a:schemeClr val="bg1"/>
                </a:solidFill>
                <a:effectLst/>
                <a:latin typeface="宋体" panose="02010600030101010101" pitchFamily="7" charset="-122"/>
                <a:ea typeface="宋体" panose="02010600030101010101" pitchFamily="7" charset="-122"/>
                <a:cs typeface="+mn-cs"/>
              </a:rPr>
              <a:t>前往优师体系</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44" name="矩形: 圆角 43">
            <a:hlinkClick xmlns:r="http://schemas.openxmlformats.org/officeDocument/2006/relationships" r:id="rId15"/>
          </xdr:cNvPr>
          <xdr:cNvSpPr/>
        </xdr:nvSpPr>
        <xdr:spPr>
          <a:xfrm>
            <a:off x="1362411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剧本杀</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5" name="矩形: 圆角 44">
            <a:hlinkClick xmlns:r="http://schemas.openxmlformats.org/officeDocument/2006/relationships" r:id="rId16"/>
          </xdr:cNvPr>
          <xdr:cNvSpPr/>
        </xdr:nvSpPr>
        <xdr:spPr>
          <a:xfrm>
            <a:off x="9740081"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思维技术</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6" name="矩形: 圆角 45">
            <a:hlinkClick xmlns:r="http://schemas.openxmlformats.org/officeDocument/2006/relationships" r:id="rId17"/>
          </xdr:cNvPr>
          <xdr:cNvSpPr/>
        </xdr:nvSpPr>
        <xdr:spPr>
          <a:xfrm>
            <a:off x="7791729"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版权课程</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7" name="矩形: 圆角 46">
            <a:hlinkClick xmlns:r="http://schemas.openxmlformats.org/officeDocument/2006/relationships" r:id="rId18"/>
          </xdr:cNvPr>
          <xdr:cNvSpPr/>
        </xdr:nvSpPr>
        <xdr:spPr>
          <a:xfrm>
            <a:off x="9739702"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a:r>
              <a:rPr lang="zh-CN" altLang="en-US" sz="1600" b="1">
                <a:solidFill>
                  <a:schemeClr val="bg1"/>
                </a:solidFill>
                <a:effectLst/>
                <a:latin typeface="宋体" panose="02010600030101010101" pitchFamily="7" charset="-122"/>
                <a:ea typeface="宋体" panose="02010600030101010101" pitchFamily="7" charset="-122"/>
                <a:cs typeface="+mn-cs"/>
              </a:rPr>
              <a:t>行政办公</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写作</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8" name="矩形: 圆角 47">
            <a:hlinkClick xmlns:r="http://schemas.openxmlformats.org/officeDocument/2006/relationships" r:id="rId11"/>
          </xdr:cNvPr>
          <xdr:cNvSpPr/>
        </xdr:nvSpPr>
        <xdr:spPr>
          <a:xfrm>
            <a:off x="17145"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人力资源</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49" name="矩形: 圆角 48">
            <a:hlinkClick xmlns:r="http://schemas.openxmlformats.org/officeDocument/2006/relationships" r:id="rId19"/>
          </xdr:cNvPr>
          <xdr:cNvSpPr/>
        </xdr:nvSpPr>
        <xdr:spPr>
          <a:xfrm>
            <a:off x="1960791"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保险培训</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0" name="矩形: 圆角 49">
            <a:hlinkClick xmlns:r="http://schemas.openxmlformats.org/officeDocument/2006/relationships" r:id="rId20"/>
          </xdr:cNvPr>
          <xdr:cNvSpPr/>
        </xdr:nvSpPr>
        <xdr:spPr>
          <a:xfrm>
            <a:off x="3904437" y="1266239"/>
            <a:ext cx="1872000" cy="396000"/>
          </a:xfrm>
          <a:prstGeom prst="roundRect">
            <a:avLst/>
          </a:prstGeom>
          <a:solidFill>
            <a:srgbClr val="2BC3BF"/>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ltLang="zh-CN" sz="1600" b="1">
                <a:solidFill>
                  <a:schemeClr val="bg1"/>
                </a:solidFill>
                <a:effectLst/>
                <a:latin typeface="宋体" panose="02010600030101010101" pitchFamily="7" charset="-122"/>
                <a:ea typeface="宋体" panose="02010600030101010101" pitchFamily="7" charset="-122"/>
                <a:cs typeface="+mn-cs"/>
              </a:rPr>
              <a:t>AI</a:t>
            </a:r>
            <a:r>
              <a:rPr lang="zh-CN" altLang="en-US" sz="1600" b="1">
                <a:solidFill>
                  <a:schemeClr val="bg1"/>
                </a:solidFill>
                <a:effectLst/>
                <a:latin typeface="宋体" panose="02010600030101010101" pitchFamily="7" charset="-122"/>
                <a:ea typeface="宋体" panose="02010600030101010101" pitchFamily="7" charset="-122"/>
                <a:cs typeface="+mn-cs"/>
              </a:rPr>
              <a:t>人工智能</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1" name="矩形: 圆角 50">
            <a:hlinkClick xmlns:r="http://schemas.openxmlformats.org/officeDocument/2006/relationships" r:id="rId21"/>
          </xdr:cNvPr>
          <xdr:cNvSpPr/>
        </xdr:nvSpPr>
        <xdr:spPr>
          <a:xfrm>
            <a:off x="5848083" y="126623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供应链</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2" name="矩形: 圆角 51">
            <a:hlinkClick xmlns:r="http://schemas.openxmlformats.org/officeDocument/2006/relationships" r:id="rId22"/>
          </xdr:cNvPr>
          <xdr:cNvSpPr/>
        </xdr:nvSpPr>
        <xdr:spPr>
          <a:xfrm>
            <a:off x="13622666" y="1266239"/>
            <a:ext cx="3830271"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返回主页目录</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3" name="矩形: 圆角 52">
            <a:hlinkClick xmlns:r="http://schemas.openxmlformats.org/officeDocument/2006/relationships" r:id="rId23"/>
          </xdr:cNvPr>
          <xdr:cNvSpPr/>
        </xdr:nvSpPr>
        <xdr:spPr>
          <a:xfrm>
            <a:off x="9735375" y="1266239"/>
            <a:ext cx="1872000" cy="396000"/>
          </a:xfrm>
          <a:prstGeom prst="roundRect">
            <a:avLst/>
          </a:prstGeom>
          <a:solidFill>
            <a:srgbClr val="C00000"/>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800" b="1">
                <a:solidFill>
                  <a:schemeClr val="bg1"/>
                </a:solidFill>
                <a:effectLst/>
                <a:latin typeface="宋体" panose="02010600030101010101" pitchFamily="7" charset="-122"/>
                <a:ea typeface="宋体" panose="02010600030101010101" pitchFamily="7" charset="-122"/>
                <a:cs typeface="+mn-cs"/>
              </a:rPr>
              <a:t>返回师资总表</a:t>
            </a:r>
            <a:endParaRPr lang="zh-CN" altLang="en-US" sz="1800" b="1">
              <a:solidFill>
                <a:schemeClr val="bg1"/>
              </a:solidFill>
              <a:effectLst/>
              <a:latin typeface="宋体" panose="02010600030101010101" pitchFamily="7" charset="-122"/>
              <a:ea typeface="宋体" panose="02010600030101010101" pitchFamily="7" charset="-122"/>
              <a:cs typeface="+mn-cs"/>
            </a:endParaRPr>
          </a:p>
        </xdr:txBody>
      </xdr:sp>
      <xdr:sp>
        <xdr:nvSpPr>
          <xdr:cNvPr id="54" name="矩形: 圆角 53">
            <a:hlinkClick xmlns:r="http://schemas.openxmlformats.org/officeDocument/2006/relationships" r:id="rId24"/>
          </xdr:cNvPr>
          <xdr:cNvSpPr/>
        </xdr:nvSpPr>
        <xdr:spPr>
          <a:xfrm>
            <a:off x="15566315" y="400060"/>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医药</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医院</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养生</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sp>
        <xdr:nvSpPr>
          <xdr:cNvPr id="55" name="矩形: 圆角 54">
            <a:hlinkClick xmlns:r="http://schemas.openxmlformats.org/officeDocument/2006/relationships" r:id="rId25"/>
          </xdr:cNvPr>
          <xdr:cNvSpPr/>
        </xdr:nvSpPr>
        <xdr:spPr>
          <a:xfrm>
            <a:off x="15566315" y="833149"/>
            <a:ext cx="1872000" cy="396000"/>
          </a:xfrm>
          <a:prstGeom prst="roundRect">
            <a:avLst/>
          </a:prstGeom>
          <a:solidFill>
            <a:srgbClr val="0289DC"/>
          </a:solidFill>
          <a:ln>
            <a:noFill/>
          </a:ln>
        </xdr:spPr>
        <xdr:style>
          <a:lnRef idx="0">
            <a:scrgbClr r="0" g="0" b="0"/>
          </a:lnRef>
          <a:fillRef idx="0">
            <a:scrgbClr r="0" g="0" b="0"/>
          </a:fillRef>
          <a:effectRef idx="0">
            <a:scrgbClr r="0" g="0" b="0"/>
          </a:effectRef>
          <a:fontRef idx="minor">
            <a:schemeClr val="lt1"/>
          </a:fontRef>
        </xdr:style>
        <xdr:txBody>
          <a:bodyPr wrap="square" rtlCol="0" anchor="ctr"/>
          <a:lstStyle>
            <a:defPPr>
              <a:defRPr lang="zh-CN"/>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zh-CN" altLang="en-US" sz="1600" b="1">
                <a:solidFill>
                  <a:schemeClr val="bg1"/>
                </a:solidFill>
                <a:effectLst/>
                <a:latin typeface="宋体" panose="02010600030101010101" pitchFamily="7" charset="-122"/>
                <a:ea typeface="宋体" panose="02010600030101010101" pitchFamily="7" charset="-122"/>
                <a:cs typeface="+mn-cs"/>
              </a:rPr>
              <a:t>电力</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烟草</a:t>
            </a:r>
            <a:r>
              <a:rPr lang="en-US" altLang="zh-CN" sz="1600" b="1">
                <a:solidFill>
                  <a:schemeClr val="bg1"/>
                </a:solidFill>
                <a:effectLst/>
                <a:latin typeface="宋体" panose="02010600030101010101" pitchFamily="7" charset="-122"/>
                <a:ea typeface="宋体" panose="02010600030101010101" pitchFamily="7" charset="-122"/>
                <a:cs typeface="+mn-cs"/>
              </a:rPr>
              <a:t>/</a:t>
            </a:r>
            <a:r>
              <a:rPr lang="zh-CN" altLang="en-US" sz="1600" b="1">
                <a:solidFill>
                  <a:schemeClr val="bg1"/>
                </a:solidFill>
                <a:effectLst/>
                <a:latin typeface="宋体" panose="02010600030101010101" pitchFamily="7" charset="-122"/>
                <a:ea typeface="宋体" panose="02010600030101010101" pitchFamily="7" charset="-122"/>
                <a:cs typeface="+mn-cs"/>
              </a:rPr>
              <a:t>建筑</a:t>
            </a:r>
            <a:endParaRPr lang="zh-CN" altLang="en-US" sz="1600" b="1">
              <a:solidFill>
                <a:schemeClr val="bg1"/>
              </a:solidFill>
              <a:effectLst/>
              <a:latin typeface="宋体" panose="02010600030101010101" pitchFamily="7" charset="-122"/>
              <a:ea typeface="宋体" panose="02010600030101010101" pitchFamily="7" charset="-122"/>
              <a:cs typeface="+mn-cs"/>
            </a:endParaRPr>
          </a:p>
        </xdr:txBody>
      </xdr:sp>
    </xdr:grpSp>
    <xdr:clientData/>
  </xdr:twoCellAnchor>
</xdr:wsDr>
</file>

<file path=xl/tables/table1.xml><?xml version="1.0" encoding="utf-8"?>
<table xmlns="http://schemas.openxmlformats.org/spreadsheetml/2006/main" id="2" name="表2" displayName="表2" ref="A2:J557" totalsRowShown="0">
  <autoFilter xmlns:etc="http://www.wps.cn/officeDocument/2017/etCustomData" ref="A2:J557" etc:filterBottomFollowUsedRange="0"/>
  <tableColumns count="10">
    <tableColumn id="1" name="序号" dataDxfId="0"/>
    <tableColumn id="2" name="姓名" dataDxfId="1"/>
    <tableColumn id="4" name="领域" dataDxfId="2"/>
    <tableColumn id="5" name="学历背景（硕博）" dataDxfId="3"/>
    <tableColumn id="6" name="工作背景" dataDxfId="4"/>
    <tableColumn id="7" name="资历证书" dataDxfId="5"/>
    <tableColumn id="9" name="常住地" dataDxfId="6"/>
    <tableColumn id="10" name="课程包下载" dataDxfId="7"/>
    <tableColumn id="12" name="主讲领域" dataDxfId="8"/>
    <tableColumn id="13" name="授课视频链接" dataDxfId="9"/>
  </tableColumns>
  <tableStyleInfo showFirstColumn="0" showLastColumn="0" showRowStripes="0" showColumnStripes="0"/>
</table>
</file>

<file path=xl/theme/theme1.xml><?xml version="1.0" encoding="utf-8"?>
<a:theme xmlns:a="http://schemas.openxmlformats.org/drawingml/2006/main" name="Office">
  <a:themeElements>
    <a:clrScheme name="自定义 11">
      <a:dk1>
        <a:srgbClr val="000000"/>
      </a:dk1>
      <a:lt1>
        <a:srgbClr val="FFFFFF"/>
      </a:lt1>
      <a:dk2>
        <a:srgbClr val="A02200"/>
      </a:dk2>
      <a:lt2>
        <a:srgbClr val="EA0909"/>
      </a:lt2>
      <a:accent1>
        <a:srgbClr val="FDDBDB"/>
      </a:accent1>
      <a:accent2>
        <a:srgbClr val="FCB7B7"/>
      </a:accent2>
      <a:accent3>
        <a:srgbClr val="EA0909"/>
      </a:accent3>
      <a:accent4>
        <a:srgbClr val="BA0000"/>
      </a:accent4>
      <a:accent5>
        <a:srgbClr val="FE7070"/>
      </a:accent5>
      <a:accent6>
        <a:srgbClr val="FEE6E6"/>
      </a:accent6>
      <a:hlink>
        <a:srgbClr val="600000"/>
      </a:hlink>
      <a:folHlink>
        <a:srgbClr val="3F3F3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v.youku.com/v_show/id_XNTE1Nzg0ODMwOA==.html" TargetMode="External"/><Relationship Id="rId98" Type="http://schemas.openxmlformats.org/officeDocument/2006/relationships/hyperlink" Target="http://www.dianzikejian.com/content_1409.html" TargetMode="External"/><Relationship Id="rId97" Type="http://schemas.openxmlformats.org/officeDocument/2006/relationships/hyperlink" Target="https://www.zhihu.com/zvideo/1393893698149695488" TargetMode="External"/><Relationship Id="rId96" Type="http://schemas.openxmlformats.org/officeDocument/2006/relationships/hyperlink" Target="https://pan.baidu.com/s/1oDealeIAWecU1g5WkyYLFQ?pwd=2023" TargetMode="External"/><Relationship Id="rId95" Type="http://schemas.openxmlformats.org/officeDocument/2006/relationships/hyperlink" Target="https://www.iqiyi.com/v_2gfyw6kw9a0.html" TargetMode="External"/><Relationship Id="rId94" Type="http://schemas.openxmlformats.org/officeDocument/2006/relationships/hyperlink" Target="http://www.dianzikejian.com/content_6415.html" TargetMode="External"/><Relationship Id="rId93" Type="http://schemas.openxmlformats.org/officeDocument/2006/relationships/hyperlink" Target="https://v.youku.com/v_show/id_XNDIyNzQxNzA1Mg==.html?spm=a2h0k.11417342.soresults.dposter&#26417;&#20891;&#32769;&#24072;" TargetMode="External"/><Relationship Id="rId92" Type="http://schemas.openxmlformats.org/officeDocument/2006/relationships/hyperlink" Target="https://v.qq.com/x/page/f033238znyy.html" TargetMode="External"/><Relationship Id="rId91" Type="http://schemas.openxmlformats.org/officeDocument/2006/relationships/hyperlink" Target="https://v.youku.com/v_show/id_XNTEwODIyNTQyOA==.html?spm=a2hzp.8244740.0.0" TargetMode="External"/><Relationship Id="rId90" Type="http://schemas.openxmlformats.org/officeDocument/2006/relationships/hyperlink" Target="https://v.youku.com/v_show/id_XNDMwMTgzNjU4NA==.html?spm=a2hcb.profile.app.5~5!2~5~5!3~5!2~5~5!2~A" TargetMode="External"/><Relationship Id="rId9" Type="http://schemas.openxmlformats.org/officeDocument/2006/relationships/hyperlink" Target="https://www.iqiyi.com/v_1wyhhaudc2s.html" TargetMode="External"/><Relationship Id="rId89" Type="http://schemas.openxmlformats.org/officeDocument/2006/relationships/hyperlink" Target="https://v.youku.com/v_show/id_XMzU5OTU2MzgwOA==.html?spm=a2hcb.profile.app.5~5!2~5~5!3~5!2~5~5!8~A" TargetMode="External"/><Relationship Id="rId88" Type="http://schemas.openxmlformats.org/officeDocument/2006/relationships/hyperlink" Target="https://v.youku.com/v_show/id_XNDI4NTUxMzU3Ng==.html?spm=a2h0k.11417342.soresults.dtitle" TargetMode="External"/><Relationship Id="rId87" Type="http://schemas.openxmlformats.org/officeDocument/2006/relationships/hyperlink" Target="https://v.youku.com/v_show/id_XNDc3NTM1MjY2NA==.html?spm=a2h0c.8166622.PhoneSokuUgc_4.dtitle" TargetMode="External"/><Relationship Id="rId86" Type="http://schemas.openxmlformats.org/officeDocument/2006/relationships/hyperlink" Target="https://www.bilibili.com/video/BV11h411S7SE/" TargetMode="External"/><Relationship Id="rId85" Type="http://schemas.openxmlformats.org/officeDocument/2006/relationships/hyperlink" Target="https://www.bilibili.com/video/av73799125/" TargetMode="External"/><Relationship Id="rId84" Type="http://schemas.openxmlformats.org/officeDocument/2006/relationships/hyperlink" Target="https://v.qq.com/x/page/s0877hpq91u.html" TargetMode="External"/><Relationship Id="rId83" Type="http://schemas.openxmlformats.org/officeDocument/2006/relationships/hyperlink" Target="https://m.v.qq.com/play.html?vid=o3240ujf09e&amp;ptag=v_qq_com%23v.play.adaptor%233&amp;second_share=1" TargetMode="External"/><Relationship Id="rId82" Type="http://schemas.openxmlformats.org/officeDocument/2006/relationships/hyperlink" Target="http://www.dianzikejian.com/content_5010.html" TargetMode="External"/><Relationship Id="rId81" Type="http://schemas.openxmlformats.org/officeDocument/2006/relationships/hyperlink" Target="http://www.dianzikejian.com/list_0.html?keyword=%E6%9D%8E%E5%9F%B9%E7%BF%94" TargetMode="External"/><Relationship Id="rId80" Type="http://schemas.openxmlformats.org/officeDocument/2006/relationships/hyperlink" Target="https://www.iqiyi.com/w_19rz77gicd.html" TargetMode="External"/><Relationship Id="rId8" Type="http://schemas.openxmlformats.org/officeDocument/2006/relationships/hyperlink" Target="https://v.youku.com/v_show/id_XNTg1MzQ2OTM3Mg==.html" TargetMode="External"/><Relationship Id="rId79" Type="http://schemas.openxmlformats.org/officeDocument/2006/relationships/hyperlink" Target="https://www.iqiyi.com/w_19s3e0zfp5.html" TargetMode="External"/><Relationship Id="rId78" Type="http://schemas.openxmlformats.org/officeDocument/2006/relationships/hyperlink" Target="https://v.youku.com/v_show/id_XNTg2MzM1OTAyNA==.html" TargetMode="External"/><Relationship Id="rId77" Type="http://schemas.openxmlformats.org/officeDocument/2006/relationships/hyperlink" Target="https://www.bilibili.com/video/BV1Fv411b7Xa" TargetMode="External"/><Relationship Id="rId76" Type="http://schemas.openxmlformats.org/officeDocument/2006/relationships/hyperlink" Target="https://v.youku.com/v_show/id_XNDA3MjgwOTcwOA==.html?spm=a2h3j.8428770.3416059.1" TargetMode="External"/><Relationship Id="rId75" Type="http://schemas.openxmlformats.org/officeDocument/2006/relationships/hyperlink" Target="http://www.dianzikejian.com/content_8951.html" TargetMode="External"/><Relationship Id="rId74" Type="http://schemas.openxmlformats.org/officeDocument/2006/relationships/hyperlink" Target="https://play.tudou.com/v_show/id_XMTUzNDYzNTM5Ng==.html" TargetMode="External"/><Relationship Id="rId73" Type="http://schemas.openxmlformats.org/officeDocument/2006/relationships/hyperlink" Target="https://v.youku.com/v_show/id_XNTE5NTA3ODY4NA==.html" TargetMode="External"/><Relationship Id="rId72" Type="http://schemas.openxmlformats.org/officeDocument/2006/relationships/hyperlink" Target="https://v.qq.com/x/page/v3080izaafw.html" TargetMode="External"/><Relationship Id="rId71" Type="http://schemas.openxmlformats.org/officeDocument/2006/relationships/hyperlink" Target="https://v.youku.com/v_show/id_XNDEzMDQ2MDYwNA==.html?spm=a2hzp.8244740.0.0" TargetMode="External"/><Relationship Id="rId70" Type="http://schemas.openxmlformats.org/officeDocument/2006/relationships/hyperlink" Target="https://www.bilibili.com/video/BV1FU4y1m737/" TargetMode="External"/><Relationship Id="rId7" Type="http://schemas.openxmlformats.org/officeDocument/2006/relationships/hyperlink" Target="https://v.youku.com/v_show/id_XNTg0MTczMDE2MA==.html?spm=a2hbt.13141534.1_2.d_3&amp;scm=20140719.manual.114461.video_XNTg0MTczMDE2MA==" TargetMode="External"/><Relationship Id="rId69" Type="http://schemas.openxmlformats.org/officeDocument/2006/relationships/hyperlink" Target="http://www.iqiyi.com/w_19ruzgbmml.html" TargetMode="External"/><Relationship Id="rId68" Type="http://schemas.openxmlformats.org/officeDocument/2006/relationships/hyperlink" Target="http://www.dianzikejian.com/content_751.html" TargetMode="External"/><Relationship Id="rId67" Type="http://schemas.openxmlformats.org/officeDocument/2006/relationships/hyperlink" Target="http://www.dianzikejian.com/content_4862.html" TargetMode="External"/><Relationship Id="rId66" Type="http://schemas.openxmlformats.org/officeDocument/2006/relationships/hyperlink" Target="http://www.dianzikejian.com/content_2465.html" TargetMode="External"/><Relationship Id="rId65" Type="http://schemas.openxmlformats.org/officeDocument/2006/relationships/hyperlink" Target="http://www.dianzikejian.com/content_2577.html" TargetMode="External"/><Relationship Id="rId64" Type="http://schemas.openxmlformats.org/officeDocument/2006/relationships/hyperlink" Target="https://v.youku.com/v_show/id_XNTE4MjI3MzkyNA==.html" TargetMode="External"/><Relationship Id="rId63" Type="http://schemas.openxmlformats.org/officeDocument/2006/relationships/hyperlink" Target="https://t.hk.uy/aW8v" TargetMode="External"/><Relationship Id="rId62" Type="http://schemas.openxmlformats.org/officeDocument/2006/relationships/hyperlink" Target="https://www.iqiyi.com/v_10vpwbzfmfo.html" TargetMode="External"/><Relationship Id="rId61" Type="http://schemas.openxmlformats.org/officeDocument/2006/relationships/hyperlink" Target="https://www.iqiyi.com/v_z3s4mqi430.html" TargetMode="External"/><Relationship Id="rId60" Type="http://schemas.openxmlformats.org/officeDocument/2006/relationships/hyperlink" Target="http://www.dianzikejian.com/content_1032.html" TargetMode="External"/><Relationship Id="rId6" Type="http://schemas.openxmlformats.org/officeDocument/2006/relationships/hyperlink" Target="https://v.youku.com/v_show/id_XNTg0MTg5MDA2OA==.html" TargetMode="External"/><Relationship Id="rId59" Type="http://schemas.openxmlformats.org/officeDocument/2006/relationships/hyperlink" Target="https://v.youku.com/v_show/id_XNDc2MjY4NzA3Mg==.html?fromvsogou=1&amp;ctid=16be3949de72c4ed&amp;refer=pgy_operation.wulin.tl_00003189_1000_mymaia_19060400&#23004;&#26976;&#32769;&#24072;&#35270;&#39057;" TargetMode="External"/><Relationship Id="rId58" Type="http://schemas.openxmlformats.org/officeDocument/2006/relationships/hyperlink" Target="http://www.dianzikejian.com/content_5520.html" TargetMode="External"/><Relationship Id="rId57" Type="http://schemas.openxmlformats.org/officeDocument/2006/relationships/hyperlink" Target="http://www.dianzikejian.com/content_4971.html" TargetMode="External"/><Relationship Id="rId56" Type="http://schemas.openxmlformats.org/officeDocument/2006/relationships/hyperlink" Target="https://m.youku.com/video/id_XNTg0OTA5NDA3Ng==.html?x=&amp;sharefrom=android&amp;sharekey=5d636bad8f5ce1006d748c3ea4215d020" TargetMode="External"/><Relationship Id="rId55" Type="http://schemas.openxmlformats.org/officeDocument/2006/relationships/hyperlink" Target="https://v.youku.com/v_show/id_XNTg2OTI3NTA3Ng==.html" TargetMode="External"/><Relationship Id="rId54" Type="http://schemas.openxmlformats.org/officeDocument/2006/relationships/hyperlink" Target="https://www.bilibili.com/video/BV1PB4y1A7sX" TargetMode="External"/><Relationship Id="rId53" Type="http://schemas.openxmlformats.org/officeDocument/2006/relationships/hyperlink" Target="https://v.youku.com/v_show/id_XNTg0NTUyNjM2MA==.html" TargetMode="External"/><Relationship Id="rId52" Type="http://schemas.openxmlformats.org/officeDocument/2006/relationships/hyperlink" Target="https://v.youku.com/v_show/id_XNTE5NDcwNjI1Mg==.html" TargetMode="External"/><Relationship Id="rId51" Type="http://schemas.openxmlformats.org/officeDocument/2006/relationships/hyperlink" Target="https://v.youku.com/v_show/id_XNTE2MjIxNTE5Ng==.html" TargetMode="External"/><Relationship Id="rId50" Type="http://schemas.openxmlformats.org/officeDocument/2006/relationships/hyperlink" Target="https://v.youku.com/v_show/id_XNTg0ODY5NjY5Mg==.html" TargetMode="External"/><Relationship Id="rId5" Type="http://schemas.openxmlformats.org/officeDocument/2006/relationships/hyperlink" Target="https://v.youku.com/v_show/id_XNTg0NTQwNzYyMA==.html" TargetMode="External"/><Relationship Id="rId49" Type="http://schemas.openxmlformats.org/officeDocument/2006/relationships/hyperlink" Target="https://www.bilibili.com/video/av415573585/" TargetMode="External"/><Relationship Id="rId48" Type="http://schemas.openxmlformats.org/officeDocument/2006/relationships/hyperlink" Target="http://www.dianzikejian.com/content_1024.html" TargetMode="External"/><Relationship Id="rId47" Type="http://schemas.openxmlformats.org/officeDocument/2006/relationships/hyperlink" Target="https://v.youku.com/v_show/id_XNTgxNDA3MDU1Mg==.html" TargetMode="External"/><Relationship Id="rId46" Type="http://schemas.openxmlformats.org/officeDocument/2006/relationships/hyperlink" Target="http://www.dianzikejian.com/content_3206.html" TargetMode="External"/><Relationship Id="rId45" Type="http://schemas.openxmlformats.org/officeDocument/2006/relationships/hyperlink" Target="https://app3s0aub3m2499.h5.xiaoeknow.com/v2/course/alive/l_612c97e1e4b0e1ddfcf2b8d7?" TargetMode="External"/><Relationship Id="rId44" Type="http://schemas.openxmlformats.org/officeDocument/2006/relationships/hyperlink" Target="https://v.qq.com/x/page/t3308fbdtd0.html" TargetMode="External"/><Relationship Id="rId43" Type="http://schemas.openxmlformats.org/officeDocument/2006/relationships/hyperlink" Target="https://v.youku.com/v_show/id_XNTg2NTk4NTM3Ng==.html%0a" TargetMode="External"/><Relationship Id="rId42" Type="http://schemas.openxmlformats.org/officeDocument/2006/relationships/hyperlink" Target="https://pan.baidu.com/s/1NKvvJkHJb1qVTiTuxQJq-A%20&#25552;&#21462;&#30721;&#65306;ctv4" TargetMode="External"/><Relationship Id="rId41" Type="http://schemas.openxmlformats.org/officeDocument/2006/relationships/hyperlink" Target="http://www.dianzikejian.com/content_771.html" TargetMode="External"/><Relationship Id="rId40" Type="http://schemas.openxmlformats.org/officeDocument/2006/relationships/hyperlink" Target="http://www.dianzikejian.com/content_6187.html" TargetMode="External"/><Relationship Id="rId4" Type="http://schemas.openxmlformats.org/officeDocument/2006/relationships/hyperlink" Target="https://v.youku.com/v_show/id_XNTg1NTg2NTI1Ng==.html" TargetMode="External"/><Relationship Id="rId39" Type="http://schemas.openxmlformats.org/officeDocument/2006/relationships/hyperlink" Target="http://www.iqiyi.com/v_1wye8gppbnk.html" TargetMode="External"/><Relationship Id="rId38" Type="http://schemas.openxmlformats.org/officeDocument/2006/relationships/hyperlink" Target="https://www.bilibili.com/video/BV1u64y1Y7Tw/" TargetMode="External"/><Relationship Id="rId37" Type="http://schemas.openxmlformats.org/officeDocument/2006/relationships/hyperlink" Target="http://www.dianzikejian.com/content_3028.html" TargetMode="External"/><Relationship Id="rId36" Type="http://schemas.openxmlformats.org/officeDocument/2006/relationships/hyperlink" Target="https://www.ixigua.com/6961744820817625636?logTag=d9d575482624ada21dbd&amp;wid_try=1" TargetMode="External"/><Relationship Id="rId35" Type="http://schemas.openxmlformats.org/officeDocument/2006/relationships/hyperlink" Target="https://www.zhihu.com/zvideo/1466467512154501120" TargetMode="External"/><Relationship Id="rId34" Type="http://schemas.openxmlformats.org/officeDocument/2006/relationships/hyperlink" Target="https://v.youku.com/v_show/id_XNTE2MDgwNTIwNA==.html?fromvsogou=1&amp;ctid=16be3949de72c4ed&amp;refer=pgy_operation.wulin.tl_00003189_1000_mymaia_19060400" TargetMode="External"/><Relationship Id="rId337" Type="http://schemas.openxmlformats.org/officeDocument/2006/relationships/hyperlink" Target="http://www.dianzikejian.com/content_4225.html" TargetMode="External"/><Relationship Id="rId336" Type="http://schemas.openxmlformats.org/officeDocument/2006/relationships/hyperlink" Target="https://v.youku.com/v_show/id_XNjAxNDAxOTUyMA==.html" TargetMode="External"/><Relationship Id="rId335" Type="http://schemas.openxmlformats.org/officeDocument/2006/relationships/hyperlink" Target="https://v.youku.com/v_show/id_XNTk2Njg2NTA2NA==.html" TargetMode="External"/><Relationship Id="rId334" Type="http://schemas.openxmlformats.org/officeDocument/2006/relationships/hyperlink" Target="https://v.youku.com/v_show/id_XNTk1MDA0NjczNg==.html" TargetMode="External"/><Relationship Id="rId333" Type="http://schemas.openxmlformats.org/officeDocument/2006/relationships/hyperlink" Target="https://www.zhihu.com/zvideo/1669738365271363584" TargetMode="External"/><Relationship Id="rId332" Type="http://schemas.openxmlformats.org/officeDocument/2006/relationships/hyperlink" Target="https://v.qq.com/x/page/v3524sd5hf5.html" TargetMode="External"/><Relationship Id="rId331" Type="http://schemas.openxmlformats.org/officeDocument/2006/relationships/hyperlink" Target="https://v.youku.com/v_show/id_XNTk2ODI4MDUzMg==.html" TargetMode="External"/><Relationship Id="rId330" Type="http://schemas.openxmlformats.org/officeDocument/2006/relationships/hyperlink" Target="https://www.bilibili.com/video/BV1rN411D7tc/?vd_source=58b40195a413824655473ff195a982e7" TargetMode="External"/><Relationship Id="rId33" Type="http://schemas.openxmlformats.org/officeDocument/2006/relationships/hyperlink" Target="http://www.dianzikejian.com/content_8342.html" TargetMode="External"/><Relationship Id="rId329" Type="http://schemas.openxmlformats.org/officeDocument/2006/relationships/hyperlink" Target="https://b23.tv/l77CQZ0" TargetMode="External"/><Relationship Id="rId328" Type="http://schemas.openxmlformats.org/officeDocument/2006/relationships/hyperlink" Target="https://www.bilibili.com/video/BV1Ev4y1r7Z2/?vd_source=063443f691f2bc55c8061850e7378366" TargetMode="External"/><Relationship Id="rId327" Type="http://schemas.openxmlformats.org/officeDocument/2006/relationships/hyperlink" Target="https://m.youku.com/mid_video/id_XNTk5NDA2MjI4OA==.html?scene=short&amp;playMode=pugv&amp;sharekey=9088944df6da50e005ccf31e46b8b97c2" TargetMode="External"/><Relationship Id="rId326" Type="http://schemas.openxmlformats.org/officeDocument/2006/relationships/hyperlink" Target="https://b23.tv/azljYob" TargetMode="External"/><Relationship Id="rId325" Type="http://schemas.openxmlformats.org/officeDocument/2006/relationships/hyperlink" Target="https://pan.baidu.com/s/1VrT_7Bf9HmJtVr5Jnzagbg%20&#25552;&#21462;&#30721;:%20cmct" TargetMode="External"/><Relationship Id="rId324" Type="http://schemas.openxmlformats.org/officeDocument/2006/relationships/hyperlink" Target="https://www.iqiyi.com/v_cpw2gfdvng.html" TargetMode="External"/><Relationship Id="rId323" Type="http://schemas.openxmlformats.org/officeDocument/2006/relationships/hyperlink" Target="https://www.ixigua.com/7237301365515485731" TargetMode="External"/><Relationship Id="rId322" Type="http://schemas.openxmlformats.org/officeDocument/2006/relationships/hyperlink" Target="https://www.iqiyi.com/v_2gnor6wl8iw.html" TargetMode="External"/><Relationship Id="rId321" Type="http://schemas.openxmlformats.org/officeDocument/2006/relationships/hyperlink" Target="https://v.youku.com/v_show/id_XNTk5NjkyMDA4NA==.html" TargetMode="External"/><Relationship Id="rId320" Type="http://schemas.openxmlformats.org/officeDocument/2006/relationships/hyperlink" Target="https://b23.tv/oWkVPCb" TargetMode="External"/><Relationship Id="rId32" Type="http://schemas.openxmlformats.org/officeDocument/2006/relationships/hyperlink" Target="https://www.bilibili.com/video/av543070919/" TargetMode="External"/><Relationship Id="rId319" Type="http://schemas.openxmlformats.org/officeDocument/2006/relationships/hyperlink" Target="https://v.youku.com/v_show/id_XNTE4MTEwODg3Ng==.html" TargetMode="External"/><Relationship Id="rId318" Type="http://schemas.openxmlformats.org/officeDocument/2006/relationships/hyperlink" Target="https://v.youku.com/v_show/id_XNTk3OTIwNzgyOA==.html" TargetMode="External"/><Relationship Id="rId317" Type="http://schemas.openxmlformats.org/officeDocument/2006/relationships/hyperlink" Target="https://v.youku.com/v_show/id_XNTg5MDY5ODQ0OA==.html?spm=a2hcb.playlsit.page.3" TargetMode="External"/><Relationship Id="rId316" Type="http://schemas.openxmlformats.org/officeDocument/2006/relationships/hyperlink" Target="https://www.bilibili.com/video/BV1jB4y1V7QA/" TargetMode="External"/><Relationship Id="rId315" Type="http://schemas.openxmlformats.org/officeDocument/2006/relationships/hyperlink" Target="https://pan.baidu.com/s/1_vRGF0IBzXRmDzkvSsEMoQ&#160;&#25552;&#21462;&#30721;&#65306;hsxd" TargetMode="External"/><Relationship Id="rId314" Type="http://schemas.openxmlformats.org/officeDocument/2006/relationships/hyperlink" Target="https://v.youku.com/v_show/id_XNTg5OTIyNjQ2NA==.html" TargetMode="External"/><Relationship Id="rId313" Type="http://schemas.openxmlformats.org/officeDocument/2006/relationships/hyperlink" Target="https://v.youku.com/v_show/id_XNTgxNzY2NjQ3Mg==.html?spm=a2hbt.13141534.1_2.d_15&amp;scm=20140719.manual.114461.video_XNTgxNzY2NjQ3Mg==" TargetMode="External"/><Relationship Id="rId312" Type="http://schemas.openxmlformats.org/officeDocument/2006/relationships/hyperlink" Target="https://www.iqiyi.com/v_bqsdk2ssko.html" TargetMode="External"/><Relationship Id="rId311" Type="http://schemas.openxmlformats.org/officeDocument/2006/relationships/hyperlink" Target="https://pan.baidu.com/s/1lxTTXc0wfM5r3CwTOQNN8w%20&#25552;&#21462;&#30721;:%202ing" TargetMode="External"/><Relationship Id="rId310" Type="http://schemas.openxmlformats.org/officeDocument/2006/relationships/hyperlink" Target="https://v.youku.com/v_show/id_XNTk4MDQ0MjU5Mg==.html" TargetMode="External"/><Relationship Id="rId31" Type="http://schemas.openxmlformats.org/officeDocument/2006/relationships/hyperlink" Target="https://v.youku.com/v_show/id_XNDg2MjM5MzMxNg==.html" TargetMode="External"/><Relationship Id="rId309" Type="http://schemas.openxmlformats.org/officeDocument/2006/relationships/hyperlink" Target="https://v.youku.com/v_show/id_XNDc3NDIyMjkwNA==.html" TargetMode="External"/><Relationship Id="rId308" Type="http://schemas.openxmlformats.org/officeDocument/2006/relationships/hyperlink" Target="https://www.bilibili.com/video/BV1iD4y1w7Bc/?vd_source=acb3a37862bc6fc2c4e8ecfb83acc99f" TargetMode="External"/><Relationship Id="rId307" Type="http://schemas.openxmlformats.org/officeDocument/2006/relationships/hyperlink" Target="https://v.youku.com/v_show/id_XNTE2NjAzNTIzNg==.html" TargetMode="External"/><Relationship Id="rId306" Type="http://schemas.openxmlformats.org/officeDocument/2006/relationships/hyperlink" Target="https://v.youku.com/v_show/id_XNTAxOTc0NjM3Mg==.html" TargetMode="External"/><Relationship Id="rId305" Type="http://schemas.openxmlformats.org/officeDocument/2006/relationships/hyperlink" Target="https://srh.h5.xeknow.com/sl/1lCmiJ" TargetMode="External"/><Relationship Id="rId304" Type="http://schemas.openxmlformats.org/officeDocument/2006/relationships/hyperlink" Target="https://www.iqiyi.com/v_uw6w2o9rwo.html" TargetMode="External"/><Relationship Id="rId303" Type="http://schemas.openxmlformats.org/officeDocument/2006/relationships/hyperlink" Target="https://v.youku.com/v_show/id_XNDA3MjQ5NTMwMA==.html?spm=a2hbt.13141534.app.5~5!2~5!2~5~5~5!2~5~5!2~5!2~5!2~5~5!8~A" TargetMode="External"/><Relationship Id="rId302" Type="http://schemas.openxmlformats.org/officeDocument/2006/relationships/hyperlink" Target="https://v.youku.com/v_show/id_XMzYxMTg1Njk3Ng==.html?spm=a2h0c.8166622.PhoneSokuUgc_4.dtitle" TargetMode="External"/><Relationship Id="rId301" Type="http://schemas.openxmlformats.org/officeDocument/2006/relationships/hyperlink" Target="https://v.youku.com/v_show/id_XNDIxNzkyMjY1Mg==.html?spm=a2h0c.8166622.PhoneSokuUgc_2.dtitle" TargetMode="External"/><Relationship Id="rId300" Type="http://schemas.openxmlformats.org/officeDocument/2006/relationships/hyperlink" Target="http://www.dianzikejian.com/content_6955.html" TargetMode="External"/><Relationship Id="rId30" Type="http://schemas.openxmlformats.org/officeDocument/2006/relationships/hyperlink" Target="https://v.youku.com/v_show/id_XNTEyNTg5NjM5Ng==.html" TargetMode="External"/><Relationship Id="rId3" Type="http://schemas.openxmlformats.org/officeDocument/2006/relationships/hyperlink" Target="http://www.dianzikejian.com/content_2136.html" TargetMode="External"/><Relationship Id="rId299" Type="http://schemas.openxmlformats.org/officeDocument/2006/relationships/hyperlink" Target="http://www.dianzikejian.com/content_9358.html" TargetMode="External"/><Relationship Id="rId298" Type="http://schemas.openxmlformats.org/officeDocument/2006/relationships/hyperlink" Target="https://m.youku.com/mid_video/id_XNTkyMDg4NzI2NA==.html?spm=a2hfm.playlsit.page.1&amp;playMode=pugv" TargetMode="External"/><Relationship Id="rId297" Type="http://schemas.openxmlformats.org/officeDocument/2006/relationships/hyperlink" Target="https://pan.baidu.com/s/1mIWJWtecnhxas7uuVpw2Gw?pwd=3lqd%20&#25552;&#21462;&#30721;&#65306;3lqd" TargetMode="External"/><Relationship Id="rId296" Type="http://schemas.openxmlformats.org/officeDocument/2006/relationships/hyperlink" Target="http://www.dianzikejian.com/content_10193.html" TargetMode="External"/><Relationship Id="rId295" Type="http://schemas.openxmlformats.org/officeDocument/2006/relationships/hyperlink" Target="https://pan.baidu.com/s/10vUtNQb7B-jXJWK-pM4jJw?pwd=hm0g%20&#25552;&#21462;&#30721;&#65306;hm0g" TargetMode="External"/><Relationship Id="rId294" Type="http://schemas.openxmlformats.org/officeDocument/2006/relationships/hyperlink" Target="http://www.dianzikejian.com/content_4469.html" TargetMode="External"/><Relationship Id="rId293" Type="http://schemas.openxmlformats.org/officeDocument/2006/relationships/hyperlink" Target="http://www.iqiyi.com/v_1fl015wbzo0.html" TargetMode="External"/><Relationship Id="rId292" Type="http://schemas.openxmlformats.org/officeDocument/2006/relationships/hyperlink" Target="https://mp.weixin.qq.com/s?t=pages/video_detail_new&amp;scene=1&amp;vid=wxv_2583310894751825920&amp;__biz=MjM5ODA0MDQwNw==&amp;mid=2650134382&amp;idx=3&amp;sn=79545468bc5d0821978478170708485a&amp;vidsn=" TargetMode="External"/><Relationship Id="rId291" Type="http://schemas.openxmlformats.org/officeDocument/2006/relationships/hyperlink" Target="https://v.qq.com/x/page/d33698pyvld.html" TargetMode="External"/><Relationship Id="rId290" Type="http://schemas.openxmlformats.org/officeDocument/2006/relationships/hyperlink" Target="https://haokan.baidu.com/v?vid=3691834947765753400&amp;pd=pcshare" TargetMode="External"/><Relationship Id="rId29" Type="http://schemas.openxmlformats.org/officeDocument/2006/relationships/hyperlink" Target="https://v.youku.com/v_show/id_XNTE2MzQ2Mjk4OA==.html" TargetMode="External"/><Relationship Id="rId289" Type="http://schemas.openxmlformats.org/officeDocument/2006/relationships/hyperlink" Target="https://www.zhihu.com/zvideo/1543198174634090498" TargetMode="External"/><Relationship Id="rId288" Type="http://schemas.openxmlformats.org/officeDocument/2006/relationships/hyperlink" Target="https://v.youku.com/v_show/id_XNTg4MDI1NDg4MA==.html" TargetMode="External"/><Relationship Id="rId287" Type="http://schemas.openxmlformats.org/officeDocument/2006/relationships/hyperlink" Target="https://b23.tv/IVhnODQ" TargetMode="External"/><Relationship Id="rId286" Type="http://schemas.openxmlformats.org/officeDocument/2006/relationships/hyperlink" Target="https://v.youku.com/v_show/id_XNTg3OTQxMDYwMA==" TargetMode="External"/><Relationship Id="rId285" Type="http://schemas.openxmlformats.org/officeDocument/2006/relationships/hyperlink" Target="https://b23.tv/9TPFMdN" TargetMode="External"/><Relationship Id="rId284" Type="http://schemas.openxmlformats.org/officeDocument/2006/relationships/hyperlink" Target="https://v.qq.com/x/page/w3276t7ba5g.html" TargetMode="External"/><Relationship Id="rId283" Type="http://schemas.openxmlformats.org/officeDocument/2006/relationships/hyperlink" Target="https://www.bilibili.com/video/BV1qY411M7h6/?vd_source=b300c037d5c9a01a9dfb77e4319dc1ae" TargetMode="External"/><Relationship Id="rId282" Type="http://schemas.openxmlformats.org/officeDocument/2006/relationships/hyperlink" Target="https://v.qq.com/x/page/d32442qpp6j.html" TargetMode="External"/><Relationship Id="rId281" Type="http://schemas.openxmlformats.org/officeDocument/2006/relationships/hyperlink" Target="https://v.youku.com/v_show/id_XNTg3NTIzNTg0OA==.html" TargetMode="External"/><Relationship Id="rId280" Type="http://schemas.openxmlformats.org/officeDocument/2006/relationships/hyperlink" Target="https://v.youku.com/v_show/id_XNTg3ODgyOTg0OA==.html?spm=a2hbt.13141534.1_2.d_0&amp;scm=20140719.manual.114461.video_XNTg3ODgyOTg0OA==" TargetMode="External"/><Relationship Id="rId28" Type="http://schemas.openxmlformats.org/officeDocument/2006/relationships/hyperlink" Target="https://v.youku.com/v_show/id_XNTE2MTI4OTc4NA==.html" TargetMode="External"/><Relationship Id="rId279" Type="http://schemas.openxmlformats.org/officeDocument/2006/relationships/hyperlink" Target="https://v.youku.com/v_show/id_XNDYyMTA3OTY4NA==.html?spm=a2h0c.8166622.PhoneSokuUgc_3.dtitle" TargetMode="External"/><Relationship Id="rId278" Type="http://schemas.openxmlformats.org/officeDocument/2006/relationships/hyperlink" Target="https://v.youku.com/v_show/id_XNTgwMjY0MTUwNA==.html" TargetMode="External"/><Relationship Id="rId277" Type="http://schemas.openxmlformats.org/officeDocument/2006/relationships/hyperlink" Target="https://v.youku.com/v_show/id_XNTE3NTc2NTcwMA==.html" TargetMode="External"/><Relationship Id="rId276" Type="http://schemas.openxmlformats.org/officeDocument/2006/relationships/hyperlink" Target="https://www.bilibili.com/video/BV1kL411b7F8/" TargetMode="External"/><Relationship Id="rId275" Type="http://schemas.openxmlformats.org/officeDocument/2006/relationships/hyperlink" Target="http://www.dianzikejian.com/content_6178.html" TargetMode="External"/><Relationship Id="rId274" Type="http://schemas.openxmlformats.org/officeDocument/2006/relationships/hyperlink" Target="http://www.dianzikejian.com/content_9420.html" TargetMode="External"/><Relationship Id="rId273" Type="http://schemas.openxmlformats.org/officeDocument/2006/relationships/hyperlink" Target="http://www.dianzikejian.com/content_6759.html" TargetMode="External"/><Relationship Id="rId272" Type="http://schemas.openxmlformats.org/officeDocument/2006/relationships/hyperlink" Target="http://www.dianzikejian.com/content_2342.html" TargetMode="External"/><Relationship Id="rId271" Type="http://schemas.openxmlformats.org/officeDocument/2006/relationships/hyperlink" Target="http://www.dianzikejian.com/content_2025.html" TargetMode="External"/><Relationship Id="rId270" Type="http://schemas.openxmlformats.org/officeDocument/2006/relationships/hyperlink" Target="http://www.dianzikejian.com/content_9527.html" TargetMode="External"/><Relationship Id="rId27" Type="http://schemas.openxmlformats.org/officeDocument/2006/relationships/hyperlink" Target="http://www.dianzikejian.com/content_1039.html" TargetMode="External"/><Relationship Id="rId269" Type="http://schemas.openxmlformats.org/officeDocument/2006/relationships/hyperlink" Target="http://www.dianzikejian.com/content_3303.html" TargetMode="External"/><Relationship Id="rId268" Type="http://schemas.openxmlformats.org/officeDocument/2006/relationships/hyperlink" Target="http://www.dianzikejian.com/content_5805.html" TargetMode="External"/><Relationship Id="rId267" Type="http://schemas.openxmlformats.org/officeDocument/2006/relationships/hyperlink" Target="http://www.dianzikejian.com/content_2161.html" TargetMode="External"/><Relationship Id="rId266" Type="http://schemas.openxmlformats.org/officeDocument/2006/relationships/hyperlink" Target="http://www.dianzikejian.com/content_5026.html" TargetMode="External"/><Relationship Id="rId265" Type="http://schemas.openxmlformats.org/officeDocument/2006/relationships/hyperlink" Target="http://www.dianzikejian.com/content_4248.html" TargetMode="External"/><Relationship Id="rId264" Type="http://schemas.openxmlformats.org/officeDocument/2006/relationships/hyperlink" Target="https://v.youku.com/v_show/id_XNDY1MDIyMDM1Ng==.html" TargetMode="External"/><Relationship Id="rId263" Type="http://schemas.openxmlformats.org/officeDocument/2006/relationships/hyperlink" Target="http://www.dianzikejian.com/content_6152.html" TargetMode="External"/><Relationship Id="rId262" Type="http://schemas.openxmlformats.org/officeDocument/2006/relationships/hyperlink" Target="http://www.dianzikejian.com/content_7297.html" TargetMode="External"/><Relationship Id="rId261" Type="http://schemas.openxmlformats.org/officeDocument/2006/relationships/hyperlink" Target="https://www.iqiyi.com/v_b1cmq6lpbs.html" TargetMode="External"/><Relationship Id="rId260" Type="http://schemas.openxmlformats.org/officeDocument/2006/relationships/hyperlink" Target="http://www.dianzikejian.com/content_1525.html" TargetMode="External"/><Relationship Id="rId26" Type="http://schemas.openxmlformats.org/officeDocument/2006/relationships/hyperlink" Target="https://v.youku.com/v_show/id_XNDY5NjgzNjYzMg==.html?spm=a2hcb.playlsit.page.1" TargetMode="External"/><Relationship Id="rId259" Type="http://schemas.openxmlformats.org/officeDocument/2006/relationships/hyperlink" Target="https://www.bilibili.com/video/BV1ef4y1u7cR/" TargetMode="External"/><Relationship Id="rId258" Type="http://schemas.openxmlformats.org/officeDocument/2006/relationships/hyperlink" Target="http://www.dianzikejian.com/content_6374.html" TargetMode="External"/><Relationship Id="rId257" Type="http://schemas.openxmlformats.org/officeDocument/2006/relationships/hyperlink" Target="https://v.youku.com/v_show/id_XNDMyNDA2MDA3Ng==.html?spm=a2h0k.11417342.soresults.dtitle" TargetMode="External"/><Relationship Id="rId256" Type="http://schemas.openxmlformats.org/officeDocument/2006/relationships/hyperlink" Target="https://v.youku.com/v_show/id_XNTEwOTczMDgzMg==.html?spm=a2h0c.8166622.PhoneSokuUgc_1.dtitle" TargetMode="External"/><Relationship Id="rId255" Type="http://schemas.openxmlformats.org/officeDocument/2006/relationships/hyperlink" Target="http://www.dianzikejian.com/content_4911.html" TargetMode="External"/><Relationship Id="rId254" Type="http://schemas.openxmlformats.org/officeDocument/2006/relationships/hyperlink" Target="https://v.youku.com/v_show/id_XNTg2OTEzOTA4NA==.html" TargetMode="External"/><Relationship Id="rId253" Type="http://schemas.openxmlformats.org/officeDocument/2006/relationships/hyperlink" Target="http://www.dianzikejian.com/content_4341.html" TargetMode="External"/><Relationship Id="rId252" Type="http://schemas.openxmlformats.org/officeDocument/2006/relationships/hyperlink" Target="https://www.bilibili.com/video/av76367976/" TargetMode="External"/><Relationship Id="rId251" Type="http://schemas.openxmlformats.org/officeDocument/2006/relationships/hyperlink" Target="http://www.dianzikejian.com/content_5578.html" TargetMode="External"/><Relationship Id="rId250" Type="http://schemas.openxmlformats.org/officeDocument/2006/relationships/hyperlink" Target="http://v.qq.com/x/page/t3000dqx83f.html" TargetMode="External"/><Relationship Id="rId25" Type="http://schemas.openxmlformats.org/officeDocument/2006/relationships/hyperlink" Target="https://v.youku.com/v_show/id_XNTg2MTAwMjAzMg==.html" TargetMode="External"/><Relationship Id="rId249" Type="http://schemas.openxmlformats.org/officeDocument/2006/relationships/hyperlink" Target="http://www.dianzikejian.com/content_3001.html" TargetMode="External"/><Relationship Id="rId248" Type="http://schemas.openxmlformats.org/officeDocument/2006/relationships/hyperlink" Target="https://v.youku.com/v_show/id_XNTEyNzcyODI3Ng==.html" TargetMode="External"/><Relationship Id="rId247" Type="http://schemas.openxmlformats.org/officeDocument/2006/relationships/hyperlink" Target="http://www.dianzikejian.com/content_3685.html" TargetMode="External"/><Relationship Id="rId246" Type="http://schemas.openxmlformats.org/officeDocument/2006/relationships/hyperlink" Target="http://www.dianzikejian.com/content_6427.html" TargetMode="External"/><Relationship Id="rId245" Type="http://schemas.openxmlformats.org/officeDocument/2006/relationships/hyperlink" Target="http://www.dianzikejian.com/content_3273.html" TargetMode="External"/><Relationship Id="rId244" Type="http://schemas.openxmlformats.org/officeDocument/2006/relationships/hyperlink" Target="https://v.youku.com/v_show/id_XNDQ0MDk2MDQyMA==.html" TargetMode="External"/><Relationship Id="rId243" Type="http://schemas.openxmlformats.org/officeDocument/2006/relationships/hyperlink" Target="https://v.qq.com/x/page/a0868lkbivd.html?spm=a2h0c.8166622.PhoneSokuUgc_4.dtitle" TargetMode="External"/><Relationship Id="rId242" Type="http://schemas.openxmlformats.org/officeDocument/2006/relationships/hyperlink" Target="http://www.dianzikejian.com/content_3746.html" TargetMode="External"/><Relationship Id="rId241" Type="http://schemas.openxmlformats.org/officeDocument/2006/relationships/hyperlink" Target="http://www.dianzikejian.com/content_4114.html" TargetMode="External"/><Relationship Id="rId240" Type="http://schemas.openxmlformats.org/officeDocument/2006/relationships/hyperlink" Target="https://v.youku.com/v_show/id_XNDgyNzc3ODIxNg==.html?spm=a2h0c.8166622.PhoneSokuUgc_5.dscreenshot" TargetMode="External"/><Relationship Id="rId24" Type="http://schemas.openxmlformats.org/officeDocument/2006/relationships/hyperlink" Target="https://v.youku.com/v_show/id_XMTgyMTQwODg5Ng==.html" TargetMode="External"/><Relationship Id="rId239" Type="http://schemas.openxmlformats.org/officeDocument/2006/relationships/hyperlink" Target="https://v.youku.com/v_show/id_XNDQ4OTE1NzYxNg==.html" TargetMode="External"/><Relationship Id="rId238" Type="http://schemas.openxmlformats.org/officeDocument/2006/relationships/hyperlink" Target="https://v.youku.com/v_show/id_XNDE1NTU0NTM2NA==.html?spm=a2h3j.8428770.3416059.1" TargetMode="External"/><Relationship Id="rId237" Type="http://schemas.openxmlformats.org/officeDocument/2006/relationships/hyperlink" Target="https://v.youku.com/v_show/id_XNTEyMzI2OTExNg==.html" TargetMode="External"/><Relationship Id="rId236" Type="http://schemas.openxmlformats.org/officeDocument/2006/relationships/hyperlink" Target="http://www.dianzikejian.com/content_6272.html" TargetMode="External"/><Relationship Id="rId235" Type="http://schemas.openxmlformats.org/officeDocument/2006/relationships/hyperlink" Target="http://www.dianzikejian.com/content_2158.html" TargetMode="External"/><Relationship Id="rId234" Type="http://schemas.openxmlformats.org/officeDocument/2006/relationships/hyperlink" Target="http://www.dianzikejian.com/content_1406.html" TargetMode="External"/><Relationship Id="rId233" Type="http://schemas.openxmlformats.org/officeDocument/2006/relationships/hyperlink" Target="http://www.dianzikejian.com/content_1546.html" TargetMode="External"/><Relationship Id="rId232" Type="http://schemas.openxmlformats.org/officeDocument/2006/relationships/hyperlink" Target="http://www.dianzikejian.com/content_3286.html" TargetMode="External"/><Relationship Id="rId231" Type="http://schemas.openxmlformats.org/officeDocument/2006/relationships/hyperlink" Target="https://v.youku.com/v_show/id_XNDAxMzU1NTgwNA==.html?spm=a2h0k.11417342.soresults.dtitle" TargetMode="External"/><Relationship Id="rId230" Type="http://schemas.openxmlformats.org/officeDocument/2006/relationships/hyperlink" Target="https://m.weibo.cn/status/4636711168770373?wm=3333_2001&amp;from=10B5093010&amp;sourcetype=weixin" TargetMode="External"/><Relationship Id="rId23" Type="http://schemas.openxmlformats.org/officeDocument/2006/relationships/hyperlink" Target="https://v.youku.com/v_show/id_XNDQ0MTU0NzEwOA==.html?fromvsogou=1&amp;ctid=16be3949de72c4ed&amp;refer=pgy_operation.wulin.tl_00003189_1000_mymaia_19060400" TargetMode="External"/><Relationship Id="rId229" Type="http://schemas.openxmlformats.org/officeDocument/2006/relationships/hyperlink" Target="http://www.dianzikejian.com/content_1015.html" TargetMode="External"/><Relationship Id="rId228" Type="http://schemas.openxmlformats.org/officeDocument/2006/relationships/hyperlink" Target="https://ksb.91renrenshi.com/?agentid=3298&amp;shopid=198&amp;promoter=3298&amp;staffid=3298&amp;origin=column_link&amp;sourceid=3298" TargetMode="External"/><Relationship Id="rId227" Type="http://schemas.openxmlformats.org/officeDocument/2006/relationships/hyperlink" Target="https://tv.sohu.com/v/dXMvMzM0OTIwMzU2LzE3OTc4Mzc2Mi5zaHRtbA==.html" TargetMode="External"/><Relationship Id="rId226" Type="http://schemas.openxmlformats.org/officeDocument/2006/relationships/hyperlink" Target="https://v.youku.com/v_show/id_XNDMxMTgzNzEwMA==.html?spm=a2h3j.8428770.3416059.1" TargetMode="External"/><Relationship Id="rId225" Type="http://schemas.openxmlformats.org/officeDocument/2006/relationships/hyperlink" Target="http://www.dianzikejian.com/content_3912.html" TargetMode="External"/><Relationship Id="rId224" Type="http://schemas.openxmlformats.org/officeDocument/2006/relationships/hyperlink" Target="http://www.dianzikejian.com/content_4036.html" TargetMode="External"/><Relationship Id="rId223" Type="http://schemas.openxmlformats.org/officeDocument/2006/relationships/hyperlink" Target="http://www.dianzikejian.com/content_4226.html" TargetMode="External"/><Relationship Id="rId222" Type="http://schemas.openxmlformats.org/officeDocument/2006/relationships/hyperlink" Target="http://www.dianzikejian.com/content_2549.html" TargetMode="External"/><Relationship Id="rId221" Type="http://schemas.openxmlformats.org/officeDocument/2006/relationships/hyperlink" Target="http://www.dianzikejian.com/content_3807.html" TargetMode="External"/><Relationship Id="rId220" Type="http://schemas.openxmlformats.org/officeDocument/2006/relationships/hyperlink" Target="https://v.youku.com/v_show/id_XNDQyMTQ2NTI3Mg==.html?spm=a2hbt.13141534.app.5~5!2~5!2~5~5~5!2~5~5!2~5!2~5!2~5~5~A" TargetMode="External"/><Relationship Id="rId22" Type="http://schemas.openxmlformats.org/officeDocument/2006/relationships/hyperlink" Target="https://v.youku.com/v_show/id_XNTgzNTk3MjU1Ng==.html" TargetMode="External"/><Relationship Id="rId219" Type="http://schemas.openxmlformats.org/officeDocument/2006/relationships/hyperlink" Target="http://www.dianzikejian.com/content_4357.html" TargetMode="External"/><Relationship Id="rId218" Type="http://schemas.openxmlformats.org/officeDocument/2006/relationships/hyperlink" Target="http://www.dianzikejian.com/content_9340.html" TargetMode="External"/><Relationship Id="rId217" Type="http://schemas.openxmlformats.org/officeDocument/2006/relationships/hyperlink" Target="https://www.iqiyi.com/v_nkqp69vxnc.html" TargetMode="External"/><Relationship Id="rId216" Type="http://schemas.openxmlformats.org/officeDocument/2006/relationships/hyperlink" Target="https://v.youku.com/v_show/id_XNTg2OTA3NDcwMA==.html" TargetMode="External"/><Relationship Id="rId215" Type="http://schemas.openxmlformats.org/officeDocument/2006/relationships/hyperlink" Target="http://www.dianzikejian.com/content_3445.html" TargetMode="External"/><Relationship Id="rId214" Type="http://schemas.openxmlformats.org/officeDocument/2006/relationships/hyperlink" Target="https://pan.baidu.com/s/1zQ6TNdEAVqK9Au77FbyxMQ%20&#25552;&#21462;&#30721;&#65306;123a" TargetMode="External"/><Relationship Id="rId213" Type="http://schemas.openxmlformats.org/officeDocument/2006/relationships/hyperlink" Target="http://www.dianzikejian.com/content_6758.html" TargetMode="External"/><Relationship Id="rId212" Type="http://schemas.openxmlformats.org/officeDocument/2006/relationships/hyperlink" Target="https://v.qq.com/x/page/v3123ojzkfu.html?pcsharecode=uas2NYpU&amp;sf=uri" TargetMode="External"/><Relationship Id="rId211" Type="http://schemas.openxmlformats.org/officeDocument/2006/relationships/hyperlink" Target="https://www.iqiyi.com/v_1iopctv63sg.html" TargetMode="External"/><Relationship Id="rId210" Type="http://schemas.openxmlformats.org/officeDocument/2006/relationships/hyperlink" Target="https://v.youku.com/v_show/id_XNTEyOTI1ODkyNA==.html" TargetMode="External"/><Relationship Id="rId21" Type="http://schemas.openxmlformats.org/officeDocument/2006/relationships/hyperlink" Target="https://v.youku.com/v_show/id_XNDYxNjczODE1Ng==.html" TargetMode="External"/><Relationship Id="rId209" Type="http://schemas.openxmlformats.org/officeDocument/2006/relationships/hyperlink" Target="http://www.dianzikejian.com/content_1096.html" TargetMode="External"/><Relationship Id="rId208" Type="http://schemas.openxmlformats.org/officeDocument/2006/relationships/hyperlink" Target="http://www.dianzikejian.com/content_6303.html" TargetMode="External"/><Relationship Id="rId207" Type="http://schemas.openxmlformats.org/officeDocument/2006/relationships/hyperlink" Target="https://www.bilibili.com/video/BV1oK4y1U7Nt" TargetMode="External"/><Relationship Id="rId206" Type="http://schemas.openxmlformats.org/officeDocument/2006/relationships/hyperlink" Target="https://v.youku.com/v_show/id_XNTE4NDcxOTkwOA==.html" TargetMode="External"/><Relationship Id="rId205" Type="http://schemas.openxmlformats.org/officeDocument/2006/relationships/hyperlink" Target="https://v.youku.com/v_show/id_XNTExNTA4NDA2OA==.html" TargetMode="External"/><Relationship Id="rId204" Type="http://schemas.openxmlformats.org/officeDocument/2006/relationships/hyperlink" Target="https://v.youku.com/v_show/id_XMjk2MDAwNjc1Mg==.html" TargetMode="External"/><Relationship Id="rId203" Type="http://schemas.openxmlformats.org/officeDocument/2006/relationships/hyperlink" Target="http://www.dianzikejian.com/content_4807.html" TargetMode="External"/><Relationship Id="rId202" Type="http://schemas.openxmlformats.org/officeDocument/2006/relationships/hyperlink" Target="http://www.dianzikejian.com/content_2750.html" TargetMode="External"/><Relationship Id="rId201" Type="http://schemas.openxmlformats.org/officeDocument/2006/relationships/hyperlink" Target="http://www.dianzikejian.com/content_3003.html" TargetMode="External"/><Relationship Id="rId200" Type="http://schemas.openxmlformats.org/officeDocument/2006/relationships/hyperlink" Target="http://www.dianzikejian.com/content_3846.html" TargetMode="External"/><Relationship Id="rId20" Type="http://schemas.openxmlformats.org/officeDocument/2006/relationships/hyperlink" Target="https://v.youku.com/v_show/id_XNTgxNDA2MTA2MA==.html" TargetMode="External"/><Relationship Id="rId2" Type="http://schemas.openxmlformats.org/officeDocument/2006/relationships/table" Target="../tables/table1.xml"/><Relationship Id="rId199" Type="http://schemas.openxmlformats.org/officeDocument/2006/relationships/hyperlink" Target="https://v.youku.com/v_show/id_XNDEzNjEyODQxMg==.html?spm=a2h0j.11185381.listitem_page1.5~A" TargetMode="External"/><Relationship Id="rId198" Type="http://schemas.openxmlformats.org/officeDocument/2006/relationships/hyperlink" Target="http://www.dianzikejian.com/content_1463.html" TargetMode="External"/><Relationship Id="rId197" Type="http://schemas.openxmlformats.org/officeDocument/2006/relationships/hyperlink" Target="https://pan.baidu.com/s/12fN-7e9T__goO7mDg5zYoA?pwd=uhb2%20&#25552;&#21462;&#30721;:%20uhb2" TargetMode="External"/><Relationship Id="rId196" Type="http://schemas.openxmlformats.org/officeDocument/2006/relationships/hyperlink" Target="http://www.dianzikejian.com/content_3623.html" TargetMode="External"/><Relationship Id="rId195" Type="http://schemas.openxmlformats.org/officeDocument/2006/relationships/hyperlink" Target="http://www.dianzikejian.com/content_833.html" TargetMode="External"/><Relationship Id="rId194" Type="http://schemas.openxmlformats.org/officeDocument/2006/relationships/hyperlink" Target="https://v.youku.com/v_show/id_XNTE4MTg2MzU3Ng==.html" TargetMode="External"/><Relationship Id="rId193" Type="http://schemas.openxmlformats.org/officeDocument/2006/relationships/hyperlink" Target="http://www.dianzikejian.com/content_6060.html" TargetMode="External"/><Relationship Id="rId192" Type="http://schemas.openxmlformats.org/officeDocument/2006/relationships/hyperlink" Target="http://www.dianzikejian.com/content_2526.html" TargetMode="External"/><Relationship Id="rId191" Type="http://schemas.openxmlformats.org/officeDocument/2006/relationships/hyperlink" Target="https://v.youku.com/v_show/id_XNTgzNDAxMzM0NA==.html?spm=a2hbt.13141534.1_2.d_3&amp;scm=20140719.manual.114461.video_XNTgzNDAxMzM0NA==" TargetMode="External"/><Relationship Id="rId190" Type="http://schemas.openxmlformats.org/officeDocument/2006/relationships/hyperlink" Target="http://www.dianzikejian.com/content_469.html" TargetMode="External"/><Relationship Id="rId19" Type="http://schemas.openxmlformats.org/officeDocument/2006/relationships/hyperlink" Target="https://v.youku.com/v_show/id_XNTE3MTk1NzQ4OA==.html" TargetMode="External"/><Relationship Id="rId189" Type="http://schemas.openxmlformats.org/officeDocument/2006/relationships/hyperlink" Target="https://v.qq.com/x/page/h3236x7o1bd.html?sf=uri" TargetMode="External"/><Relationship Id="rId188" Type="http://schemas.openxmlformats.org/officeDocument/2006/relationships/hyperlink" Target="http://www.dianzikejian.com/content_7482.html" TargetMode="External"/><Relationship Id="rId187" Type="http://schemas.openxmlformats.org/officeDocument/2006/relationships/hyperlink" Target="https://v.youku.com/v_show/id_XNTgwNTY2OTg3Mg==.html" TargetMode="External"/><Relationship Id="rId186" Type="http://schemas.openxmlformats.org/officeDocument/2006/relationships/hyperlink" Target="http://www.dianzikejian.com/content_2089.html" TargetMode="External"/><Relationship Id="rId185" Type="http://schemas.openxmlformats.org/officeDocument/2006/relationships/hyperlink" Target="https://pan.baidu.com/s/1wlLPECUzHG3d-pmkav_FvQ%20&#25552;&#21462;&#30721;&#65306;fvdd" TargetMode="External"/><Relationship Id="rId184" Type="http://schemas.openxmlformats.org/officeDocument/2006/relationships/hyperlink" Target="http://www.dianzikejian.com/content_736.html" TargetMode="External"/><Relationship Id="rId183" Type="http://schemas.openxmlformats.org/officeDocument/2006/relationships/hyperlink" Target="http://www.dianzikejian.com/content_3125.html" TargetMode="External"/><Relationship Id="rId182" Type="http://schemas.openxmlformats.org/officeDocument/2006/relationships/hyperlink" Target="https://v.youku.com/v_show/id_XNTg0Mzk4NzIwNA==" TargetMode="External"/><Relationship Id="rId181" Type="http://schemas.openxmlformats.org/officeDocument/2006/relationships/hyperlink" Target="http://www.dianzikejian.com/content_5885.html" TargetMode="External"/><Relationship Id="rId180" Type="http://schemas.openxmlformats.org/officeDocument/2006/relationships/hyperlink" Target="http://www.dianzikejian.com/content_2926.html" TargetMode="External"/><Relationship Id="rId18" Type="http://schemas.openxmlformats.org/officeDocument/2006/relationships/hyperlink" Target="https://v.qq.com/x/page/c3248bbpzb6.html" TargetMode="External"/><Relationship Id="rId179" Type="http://schemas.openxmlformats.org/officeDocument/2006/relationships/hyperlink" Target="http://www.dianzikejian.com/content_3631.html" TargetMode="External"/><Relationship Id="rId178" Type="http://schemas.openxmlformats.org/officeDocument/2006/relationships/hyperlink" Target="http://www.dianzikejian.com/content_375.html" TargetMode="External"/><Relationship Id="rId177" Type="http://schemas.openxmlformats.org/officeDocument/2006/relationships/hyperlink" Target="http://www.dianzikejian.com/content_6188.html" TargetMode="External"/><Relationship Id="rId176" Type="http://schemas.openxmlformats.org/officeDocument/2006/relationships/hyperlink" Target="http://www.dianzikejian.com/content_3237.html" TargetMode="External"/><Relationship Id="rId175" Type="http://schemas.openxmlformats.org/officeDocument/2006/relationships/hyperlink" Target="http://www.dianzikejian.com/content_2088.html" TargetMode="External"/><Relationship Id="rId174" Type="http://schemas.openxmlformats.org/officeDocument/2006/relationships/hyperlink" Target="http://www.dianzikejian.com/content_1377.html" TargetMode="External"/><Relationship Id="rId173" Type="http://schemas.openxmlformats.org/officeDocument/2006/relationships/hyperlink" Target="http://pan.baidu.com/s/1eSh21FG" TargetMode="External"/><Relationship Id="rId172" Type="http://schemas.openxmlformats.org/officeDocument/2006/relationships/hyperlink" Target="http://www.dianzikejian.com/content_3241.html" TargetMode="External"/><Relationship Id="rId171" Type="http://schemas.openxmlformats.org/officeDocument/2006/relationships/hyperlink" Target="http://www.dianzikejian.com/content_5107.html" TargetMode="External"/><Relationship Id="rId170" Type="http://schemas.openxmlformats.org/officeDocument/2006/relationships/hyperlink" Target="http://www.dianzikejian.com/content_1097.html" TargetMode="External"/><Relationship Id="rId17" Type="http://schemas.openxmlformats.org/officeDocument/2006/relationships/hyperlink" Target="https://pan.baidu.com/s/1N36OSLrwLWhO8BnYE7XkhA?pwd=pfk3" TargetMode="External"/><Relationship Id="rId169" Type="http://schemas.openxmlformats.org/officeDocument/2006/relationships/hyperlink" Target="http://www.dianzikejian.com/content_5082.html" TargetMode="External"/><Relationship Id="rId168" Type="http://schemas.openxmlformats.org/officeDocument/2006/relationships/hyperlink" Target="http://www.dianzikejian.com/content_2513.html" TargetMode="External"/><Relationship Id="rId167" Type="http://schemas.openxmlformats.org/officeDocument/2006/relationships/hyperlink" Target="http://www.dianzikejian.com/content_929.html" TargetMode="External"/><Relationship Id="rId166" Type="http://schemas.openxmlformats.org/officeDocument/2006/relationships/hyperlink" Target="https://www.bilibili.com/video/av202941918?fromvsogou=1&amp;bsource=sogou&amp;fr=seo.bilibili.com" TargetMode="External"/><Relationship Id="rId165" Type="http://schemas.openxmlformats.org/officeDocument/2006/relationships/hyperlink" Target="http://www.dianzikejian.com/content_1014.html" TargetMode="External"/><Relationship Id="rId164" Type="http://schemas.openxmlformats.org/officeDocument/2006/relationships/hyperlink" Target="https://v.youku.com/v_show/id_XNDE1NzM3OTc3Mg==" TargetMode="External"/><Relationship Id="rId163" Type="http://schemas.openxmlformats.org/officeDocument/2006/relationships/hyperlink" Target="https://v.youku.com/v_show/id_XNTkyODE0MzUyNA==.html&#23494;&#30721;&#65306;201807" TargetMode="External"/><Relationship Id="rId162" Type="http://schemas.openxmlformats.org/officeDocument/2006/relationships/hyperlink" Target="http://www.dianzikejian.com/content_5546.html" TargetMode="External"/><Relationship Id="rId161" Type="http://schemas.openxmlformats.org/officeDocument/2006/relationships/hyperlink" Target="http://www.dianzikejian.com/content_1081.html" TargetMode="External"/><Relationship Id="rId160" Type="http://schemas.openxmlformats.org/officeDocument/2006/relationships/hyperlink" Target="https://www.iqiyi.com/w_19ryrcv98t.html" TargetMode="External"/><Relationship Id="rId16" Type="http://schemas.openxmlformats.org/officeDocument/2006/relationships/hyperlink" Target="https://v.youku.com/v_show/id_XNTE2MTg0NTkxMg==.html?spm=a2h0c.8166622.PhoneSokuUgc_1.dscreenshot" TargetMode="External"/><Relationship Id="rId159" Type="http://schemas.openxmlformats.org/officeDocument/2006/relationships/hyperlink" Target="https://article.xuexi.cn/articles/index.html?art_id=16865877130018744557&amp;item_id=16865877130018744557&amp;study_style_id=video_default&amp;pid=&amp;ptype=-1&amp;source=share&amp;share_to=wx_single&amp;from=groupmessage" TargetMode="External"/><Relationship Id="rId158" Type="http://schemas.openxmlformats.org/officeDocument/2006/relationships/hyperlink" Target="http://www.iqiyi.com/w_19s9wymnwh.html" TargetMode="External"/><Relationship Id="rId157" Type="http://schemas.openxmlformats.org/officeDocument/2006/relationships/hyperlink" Target="https://v.youku.com/v_show/id_XNTE4MjM4NzAxNg==.html" TargetMode="External"/><Relationship Id="rId156" Type="http://schemas.openxmlformats.org/officeDocument/2006/relationships/hyperlink" Target="https://www.iqiyi.com/v_19rxrftno0.html?spm=a2h0c.8166622.PhoneSokuUgc_3.dscreenshot" TargetMode="External"/><Relationship Id="rId155" Type="http://schemas.openxmlformats.org/officeDocument/2006/relationships/hyperlink" Target="https://v.youku.com/v_show/id_XNTg0NTUyODg5Mg==.html" TargetMode="External"/><Relationship Id="rId154" Type="http://schemas.openxmlformats.org/officeDocument/2006/relationships/hyperlink" Target="https://v.youku.com/v_show/id_XNTg0NjQzODcyMA==" TargetMode="External"/><Relationship Id="rId153" Type="http://schemas.openxmlformats.org/officeDocument/2006/relationships/hyperlink" Target="https://v.qq.com/x/page/u311366rsz0.html" TargetMode="External"/><Relationship Id="rId152" Type="http://schemas.openxmlformats.org/officeDocument/2006/relationships/hyperlink" Target="http://www.dianzikejian.com/content_5108.html" TargetMode="External"/><Relationship Id="rId151" Type="http://schemas.openxmlformats.org/officeDocument/2006/relationships/hyperlink" Target="http://www.dianzikejian.com/content_6286.html" TargetMode="External"/><Relationship Id="rId150" Type="http://schemas.openxmlformats.org/officeDocument/2006/relationships/hyperlink" Target="http://www.dianzikejian.com/content_1459.html" TargetMode="External"/><Relationship Id="rId15" Type="http://schemas.openxmlformats.org/officeDocument/2006/relationships/hyperlink" Target="http://www.iqiyi.com/v_1twiq40x01c.html?social_platform=link&amp;p1=2_22_221&amp;_frd=nBGcCiAl4pxW3fXJxT82YeexLBtj4WqkELJ%2BHut51Km7S6S6JuLplG2PYI8J0JUdns8mx%2FJYjWUS5XeX0045%2F8z1lu9mIDtbbjtewsdOsy8%3D" TargetMode="External"/><Relationship Id="rId149" Type="http://schemas.openxmlformats.org/officeDocument/2006/relationships/hyperlink" Target="http://www.dianzikejian.com/content_9336.html" TargetMode="External"/><Relationship Id="rId148" Type="http://schemas.openxmlformats.org/officeDocument/2006/relationships/hyperlink" Target="http://www.dianzikejian.com/content_6227.html" TargetMode="External"/><Relationship Id="rId147" Type="http://schemas.openxmlformats.org/officeDocument/2006/relationships/hyperlink" Target="http://www.dianzikejian.com/content_1679.html" TargetMode="External"/><Relationship Id="rId146" Type="http://schemas.openxmlformats.org/officeDocument/2006/relationships/hyperlink" Target="http://www.dianzikejian.com/content_2145.html" TargetMode="External"/><Relationship Id="rId145" Type="http://schemas.openxmlformats.org/officeDocument/2006/relationships/hyperlink" Target="http://www.dianzikejian.com/content_2378.html" TargetMode="External"/><Relationship Id="rId144" Type="http://schemas.openxmlformats.org/officeDocument/2006/relationships/hyperlink" Target="http://www.dianzikejian.com/content_8897.html" TargetMode="External"/><Relationship Id="rId143" Type="http://schemas.openxmlformats.org/officeDocument/2006/relationships/hyperlink" Target="https://v.youku.com/v_show/id_XNTg0OTg0Nzg2NA==.html" TargetMode="External"/><Relationship Id="rId142" Type="http://schemas.openxmlformats.org/officeDocument/2006/relationships/hyperlink" Target="https://pan.baidu.com/s/1u1eazKWgGzmnmkvw_QWVQg%20%20&#23494;&#30721;:%20foso" TargetMode="External"/><Relationship Id="rId141" Type="http://schemas.openxmlformats.org/officeDocument/2006/relationships/hyperlink" Target="http://www.dianzikejian.com/content_1062.html" TargetMode="External"/><Relationship Id="rId140" Type="http://schemas.openxmlformats.org/officeDocument/2006/relationships/hyperlink" Target="https://v.youku.com/v_show/id_XNDAyMzYwNjkyNA==.html" TargetMode="External"/><Relationship Id="rId14" Type="http://schemas.openxmlformats.org/officeDocument/2006/relationships/hyperlink" Target="https://v.youku.com/v_show/id_XNTE2MDgwODMyMA==.html?fromvsogou=1&amp;ctid=16be3949de72c4ed&amp;refer=pgy_operation.wulin.tl_00003189_1000_mymaia_19060400" TargetMode="External"/><Relationship Id="rId139" Type="http://schemas.openxmlformats.org/officeDocument/2006/relationships/hyperlink" Target="https://m.youku.com/v_show/id_XNDE3NjYxMjI3Mg==.html?pgcpgcid=UNTg1ODQ5Mjg0OA==&amp;sharekey=7da3a9920b066f4bd3d6a42a9024d1652" TargetMode="External"/><Relationship Id="rId138" Type="http://schemas.openxmlformats.org/officeDocument/2006/relationships/hyperlink" Target="https://v.youku.com/v_show/id_XNDEyMTk0MTkyMA==.html?x=&amp;sharefrom=android&amp;sharekey=6a826d6956a9a324e7c0c2aa1a87fb3d7" TargetMode="External"/><Relationship Id="rId137" Type="http://schemas.openxmlformats.org/officeDocument/2006/relationships/hyperlink" Target="http://www.dianzikejian.com/content_3287.html" TargetMode="External"/><Relationship Id="rId136" Type="http://schemas.openxmlformats.org/officeDocument/2006/relationships/hyperlink" Target="http://www.dianzikejian.com/content_2796.html" TargetMode="External"/><Relationship Id="rId135" Type="http://schemas.openxmlformats.org/officeDocument/2006/relationships/hyperlink" Target="https://v.qq.com/x/page/t3163o7qvn9.html" TargetMode="External"/><Relationship Id="rId134" Type="http://schemas.openxmlformats.org/officeDocument/2006/relationships/hyperlink" Target="https://v.youku.com/v_show/id_XNDgzMDkxNjAzMg==.html" TargetMode="External"/><Relationship Id="rId133" Type="http://schemas.openxmlformats.org/officeDocument/2006/relationships/hyperlink" Target="https://pan.baidu.com/s/1844ADSS_xofN0ToewTQneQ" TargetMode="External"/><Relationship Id="rId132" Type="http://schemas.openxmlformats.org/officeDocument/2006/relationships/hyperlink" Target="https://v.youku.com/v_show/id_XNTE3NTA1ODE1Ng==.html?spm=a2h0c.8166622.PhoneSokuUgc_3.dscreenshot" TargetMode="External"/><Relationship Id="rId131" Type="http://schemas.openxmlformats.org/officeDocument/2006/relationships/hyperlink" Target="https://v.youku.com/v_show/id_XNDE2NjM4NzI1Mg==.html?spm=a2hbt.13141534.app.5~5!2~5!2~5~5~5!2~5~5!2~5!2~5!2~5~5~A" TargetMode="External"/><Relationship Id="rId130" Type="http://schemas.openxmlformats.org/officeDocument/2006/relationships/hyperlink" Target="http://www.dianzikejian.com/content_2395.html" TargetMode="External"/><Relationship Id="rId13" Type="http://schemas.openxmlformats.org/officeDocument/2006/relationships/hyperlink" Target="https://v.youku.com/v_show/id_XNTg2NTM5NzQ0MA==.html" TargetMode="External"/><Relationship Id="rId129" Type="http://schemas.openxmlformats.org/officeDocument/2006/relationships/hyperlink" Target="http://www.dianzikejian.com/content_8390.html" TargetMode="External"/><Relationship Id="rId128" Type="http://schemas.openxmlformats.org/officeDocument/2006/relationships/hyperlink" Target="https://v.youku.com/v_show/id_XNTE0MjYzODQyNA==.html?spm=a2h0c.8166622.PhoneSokuUgc_3.dtitle" TargetMode="External"/><Relationship Id="rId127" Type="http://schemas.openxmlformats.org/officeDocument/2006/relationships/hyperlink" Target="https://v.youku.com/v_show/id_XNDAwMTM2MzgyNA==.html" TargetMode="External"/><Relationship Id="rId126" Type="http://schemas.openxmlformats.org/officeDocument/2006/relationships/hyperlink" Target="https://v.youku.com/v_show/id_XNDgxMDE1MTAyMA==.html?spm=a2h0c.8166622.PhoneSokuUgc_1.dscreenshot" TargetMode="External"/><Relationship Id="rId125" Type="http://schemas.openxmlformats.org/officeDocument/2006/relationships/hyperlink" Target="https://url.cy/0eLPKE" TargetMode="External"/><Relationship Id="rId124" Type="http://schemas.openxmlformats.org/officeDocument/2006/relationships/hyperlink" Target="https://v.youku.com/v_show/id_XNTE2MDczOTYwOA==.html?spm=a2h0c.8166622.PhoneSokuUgc_3.dtitle" TargetMode="External"/><Relationship Id="rId123" Type="http://schemas.openxmlformats.org/officeDocument/2006/relationships/hyperlink" Target="https://v.youku.com/v_show/id_XNTEwOTE3MDE4MA==.html?spm=a2hbt.13141534.app.5~5!2~5!2~5~5~5!2~5~5!2~5!2~5!2~5~5~A" TargetMode="External"/><Relationship Id="rId122" Type="http://schemas.openxmlformats.org/officeDocument/2006/relationships/hyperlink" Target="http://www.dianzikejian.com/content_1510.html" TargetMode="External"/><Relationship Id="rId121" Type="http://schemas.openxmlformats.org/officeDocument/2006/relationships/hyperlink" Target="http://www.dianzikejian.com/content_4323.html" TargetMode="External"/><Relationship Id="rId120" Type="http://schemas.openxmlformats.org/officeDocument/2006/relationships/hyperlink" Target="https://v.youku.com/v_show/id_XNTg0NjIzMDEzNg==.html" TargetMode="External"/><Relationship Id="rId12" Type="http://schemas.openxmlformats.org/officeDocument/2006/relationships/hyperlink" Target="https://v.youku.com/v_show/id_XNTE4MTU1NjU2NA==.html" TargetMode="External"/><Relationship Id="rId119" Type="http://schemas.openxmlformats.org/officeDocument/2006/relationships/hyperlink" Target="http://www.dianzikejian.com/content_2137.html" TargetMode="External"/><Relationship Id="rId118" Type="http://schemas.openxmlformats.org/officeDocument/2006/relationships/hyperlink" Target="http://www.dianzikejian.com/content_1467.html" TargetMode="External"/><Relationship Id="rId117" Type="http://schemas.openxmlformats.org/officeDocument/2006/relationships/hyperlink" Target="https://v.youku.com/v_show/id_XMzcyNzAyMTcxNg==.html?x=&amp;sharefrom=android&amp;sharekey=3d7773caa49ed12507c3c035cc999c527" TargetMode="External"/><Relationship Id="rId116" Type="http://schemas.openxmlformats.org/officeDocument/2006/relationships/hyperlink" Target="https://v.youku.com/v_show/id_XNDc4MDQ1ODEzNg==.html?spm=a2hbt.13141534.app.5~5!2~5!2~5~5~5!2~5~5!2~5!2~5!2~5~5~A" TargetMode="External"/><Relationship Id="rId115" Type="http://schemas.openxmlformats.org/officeDocument/2006/relationships/hyperlink" Target="https://pan.baidu.com/s/1Vyy9sj-7O-shKYKlzniuiA&#65288;mi8l%20&#65289;" TargetMode="External"/><Relationship Id="rId114" Type="http://schemas.openxmlformats.org/officeDocument/2006/relationships/hyperlink" Target="https://v.youku.com/v_show/id_XNTE1ODM2ODcyMA==.html" TargetMode="External"/><Relationship Id="rId113" Type="http://schemas.openxmlformats.org/officeDocument/2006/relationships/hyperlink" Target="https://v.qq.com/x/page/h0509grhp4l.html?ptag=qqbrowser" TargetMode="External"/><Relationship Id="rId112" Type="http://schemas.openxmlformats.org/officeDocument/2006/relationships/hyperlink" Target="https://v.youku.com/v_show/id_XNTEzMTAzMzUwMA==.html?spm=a2hcb.profile.app.5~5!2~5~5!3~5!2~5~5~A" TargetMode="External"/><Relationship Id="rId111" Type="http://schemas.openxmlformats.org/officeDocument/2006/relationships/hyperlink" Target="http://www.dianzikejian.com/content_1554.html" TargetMode="External"/><Relationship Id="rId110" Type="http://schemas.openxmlformats.org/officeDocument/2006/relationships/hyperlink" Target="http://www.dianzikejian.com/content_4167.html" TargetMode="External"/><Relationship Id="rId11" Type="http://schemas.openxmlformats.org/officeDocument/2006/relationships/hyperlink" Target="http://www.dianzikejian.com/content_8800.html" TargetMode="External"/><Relationship Id="rId109" Type="http://schemas.openxmlformats.org/officeDocument/2006/relationships/hyperlink" Target="http://www.dianzikejian.com/content_1511.html" TargetMode="External"/><Relationship Id="rId108" Type="http://schemas.openxmlformats.org/officeDocument/2006/relationships/hyperlink" Target="http://www.dianzikejian.com/content_1642.html" TargetMode="External"/><Relationship Id="rId107" Type="http://schemas.openxmlformats.org/officeDocument/2006/relationships/hyperlink" Target="http://www.dianzikejian.com/content_4972.html" TargetMode="External"/><Relationship Id="rId106" Type="http://schemas.openxmlformats.org/officeDocument/2006/relationships/hyperlink" Target="http://www.dianzikejian.com/content_2953.html" TargetMode="External"/><Relationship Id="rId105" Type="http://schemas.openxmlformats.org/officeDocument/2006/relationships/hyperlink" Target="http://www.dianzikejian.com/content_5252.html" TargetMode="External"/><Relationship Id="rId104" Type="http://schemas.openxmlformats.org/officeDocument/2006/relationships/hyperlink" Target="http://www.dianzikejian.com/content_3979.html" TargetMode="External"/><Relationship Id="rId103" Type="http://schemas.openxmlformats.org/officeDocument/2006/relationships/hyperlink" Target="https://v.qq.com/x/page/k05154i3vhn.html" TargetMode="External"/><Relationship Id="rId102" Type="http://schemas.openxmlformats.org/officeDocument/2006/relationships/hyperlink" Target="http://www.dianzikejian.com/content_2297.html" TargetMode="External"/><Relationship Id="rId101" Type="http://schemas.openxmlformats.org/officeDocument/2006/relationships/hyperlink" Target="http://www.dianzikejian.com/content_1071.html" TargetMode="External"/><Relationship Id="rId100" Type="http://schemas.openxmlformats.org/officeDocument/2006/relationships/hyperlink" Target="http://www.dianzikejian.com/content_3155.html" TargetMode="External"/><Relationship Id="rId10" Type="http://schemas.openxmlformats.org/officeDocument/2006/relationships/hyperlink" Target="https://v.youku.com/v_show/id_XNTE2MDg5MDE2NA==.html"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J557"/>
  <sheetViews>
    <sheetView tabSelected="1" zoomScale="90" zoomScaleNormal="90" workbookViewId="0">
      <pane ySplit="2" topLeftCell="A3" activePane="bottomLeft" state="frozen"/>
      <selection/>
      <selection pane="bottomLeft" activeCell="A1" sqref="A1"/>
    </sheetView>
  </sheetViews>
  <sheetFormatPr defaultColWidth="9" defaultRowHeight="21"/>
  <cols>
    <col min="1" max="1" width="6.625" style="149" customWidth="1"/>
    <col min="2" max="2" width="14.625" style="150" customWidth="1"/>
    <col min="3" max="3" width="23.5" style="149" customWidth="1"/>
    <col min="4" max="4" width="23.5" style="151" customWidth="1"/>
    <col min="5" max="5" width="23.5" style="152" customWidth="1"/>
    <col min="6" max="6" width="23.5" style="153" customWidth="1"/>
    <col min="7" max="7" width="23.5" style="149" customWidth="1"/>
    <col min="8" max="8" width="23.5" style="154" customWidth="1"/>
    <col min="9" max="9" width="23.5" style="149" customWidth="1"/>
    <col min="10" max="10" width="23.5" style="155" customWidth="1"/>
    <col min="11" max="13" width="20.625" style="149" customWidth="1"/>
    <col min="14" max="16384" width="9" style="149"/>
  </cols>
  <sheetData>
    <row r="1" ht="134.25" customHeight="1" spans="1:10">
      <c r="A1" s="156"/>
      <c r="B1" s="157"/>
      <c r="C1" s="158"/>
      <c r="D1" s="159"/>
      <c r="E1" s="160"/>
      <c r="F1" s="158"/>
      <c r="G1" s="158"/>
    </row>
    <row r="2" s="147" customFormat="1" ht="33" customHeight="1" spans="1:10">
      <c r="A2" s="161" t="s">
        <v>0</v>
      </c>
      <c r="B2" s="162" t="s">
        <v>1</v>
      </c>
      <c r="C2" s="161" t="s">
        <v>2</v>
      </c>
      <c r="D2" s="161" t="s">
        <v>3</v>
      </c>
      <c r="E2" s="163" t="s">
        <v>4</v>
      </c>
      <c r="F2" s="164" t="s">
        <v>5</v>
      </c>
      <c r="G2" s="164" t="s">
        <v>6</v>
      </c>
      <c r="H2" s="164" t="s">
        <v>7</v>
      </c>
      <c r="I2" s="165" t="s">
        <v>8</v>
      </c>
      <c r="J2" s="166" t="s">
        <v>9</v>
      </c>
    </row>
    <row r="3" s="148" customFormat="1" ht="94.9" customHeight="1" spans="1:10">
      <c r="A3" s="167" t="s">
        <v>10</v>
      </c>
      <c r="B3" s="168" t="s">
        <v>11</v>
      </c>
      <c r="C3" s="167" t="s">
        <v>12</v>
      </c>
      <c r="D3" s="169" t="s">
        <v>13</v>
      </c>
      <c r="E3" s="169" t="s">
        <v>14</v>
      </c>
      <c r="F3" s="169" t="s">
        <v>13</v>
      </c>
      <c r="G3" s="167" t="s">
        <v>15</v>
      </c>
      <c r="H3" s="170" t="str">
        <f>HYPERLINK("http://blogfile.huashijingji.com/BlogFile/0-A03-罗开位老师.zip","课程包下载")</f>
        <v>课程包下载</v>
      </c>
      <c r="I3" s="169" t="s">
        <v>16</v>
      </c>
      <c r="J3" s="171" t="s">
        <v>13</v>
      </c>
    </row>
    <row r="4" s="148" customFormat="1" ht="94.9" customHeight="1" spans="1:10">
      <c r="A4" s="172">
        <v>3</v>
      </c>
      <c r="B4" s="173" t="s">
        <v>17</v>
      </c>
      <c r="C4" s="172" t="s">
        <v>18</v>
      </c>
      <c r="D4" s="174" t="s">
        <v>13</v>
      </c>
      <c r="E4" s="174" t="s">
        <v>19</v>
      </c>
      <c r="F4" s="174" t="s">
        <v>13</v>
      </c>
      <c r="G4" s="172" t="s">
        <v>20</v>
      </c>
      <c r="H4" s="175" t="str">
        <f>HYPERLINK("http://blogfile.huashijingji.com/BlogFile/03-安岷老师.zip","课程包下载")</f>
        <v>课程包下载</v>
      </c>
      <c r="I4" s="174" t="s">
        <v>21</v>
      </c>
      <c r="J4" s="176" t="s">
        <v>22</v>
      </c>
    </row>
    <row r="5" s="148" customFormat="1" ht="94.9" customHeight="1" spans="1:10">
      <c r="A5" s="167">
        <v>4</v>
      </c>
      <c r="B5" s="168" t="s">
        <v>23</v>
      </c>
      <c r="C5" s="167" t="s">
        <v>12</v>
      </c>
      <c r="D5" s="169" t="s">
        <v>13</v>
      </c>
      <c r="E5" s="169" t="s">
        <v>24</v>
      </c>
      <c r="F5" s="169" t="s">
        <v>25</v>
      </c>
      <c r="G5" s="167" t="s">
        <v>26</v>
      </c>
      <c r="H5" s="170" t="str">
        <f>HYPERLINK("http://blogfile.huashijingji.com/BlogFile/04-杜晶晶老师.zip","课程包下载")</f>
        <v>课程包下载</v>
      </c>
      <c r="I5" s="169" t="s">
        <v>27</v>
      </c>
      <c r="J5" s="171" t="s">
        <v>28</v>
      </c>
    </row>
    <row r="6" s="148" customFormat="1" ht="94.9" customHeight="1" spans="1:10">
      <c r="A6" s="172">
        <v>5</v>
      </c>
      <c r="B6" s="173" t="s">
        <v>29</v>
      </c>
      <c r="C6" s="172" t="s">
        <v>30</v>
      </c>
      <c r="D6" s="174" t="s">
        <v>13</v>
      </c>
      <c r="E6" s="174" t="s">
        <v>31</v>
      </c>
      <c r="F6" s="174" t="s">
        <v>13</v>
      </c>
      <c r="G6" s="172" t="s">
        <v>26</v>
      </c>
      <c r="H6" s="175" t="str">
        <f>HYPERLINK("http://blogfile.huashijingji.com/BlogFile/05-罗树忠老师.zip","课程包下载")</f>
        <v>课程包下载</v>
      </c>
      <c r="I6" s="174" t="s">
        <v>32</v>
      </c>
      <c r="J6" s="176" t="s">
        <v>33</v>
      </c>
    </row>
    <row r="7" s="148" customFormat="1" ht="94.9" customHeight="1" spans="1:10">
      <c r="A7" s="167">
        <v>6</v>
      </c>
      <c r="B7" s="168" t="s">
        <v>34</v>
      </c>
      <c r="C7" s="167" t="s">
        <v>30</v>
      </c>
      <c r="D7" s="169" t="s">
        <v>13</v>
      </c>
      <c r="E7" s="169" t="s">
        <v>35</v>
      </c>
      <c r="F7" s="169" t="s">
        <v>13</v>
      </c>
      <c r="G7" s="167" t="s">
        <v>26</v>
      </c>
      <c r="H7" s="170" t="str">
        <f>HYPERLINK("http://blogfile.huashijingji.com/BlogFile/06-汪学明老师.zip","课程包下载")</f>
        <v>课程包下载</v>
      </c>
      <c r="I7" s="169" t="s">
        <v>36</v>
      </c>
      <c r="J7" s="171" t="s">
        <v>13</v>
      </c>
    </row>
    <row r="8" s="148" customFormat="1" ht="94.9" customHeight="1" spans="1:10">
      <c r="A8" s="172">
        <v>10</v>
      </c>
      <c r="B8" s="173" t="s">
        <v>37</v>
      </c>
      <c r="C8" s="172" t="s">
        <v>38</v>
      </c>
      <c r="D8" s="174" t="s">
        <v>39</v>
      </c>
      <c r="E8" s="174" t="s">
        <v>40</v>
      </c>
      <c r="F8" s="174" t="s">
        <v>41</v>
      </c>
      <c r="G8" s="172" t="s">
        <v>42</v>
      </c>
      <c r="H8" s="175" t="str">
        <f>HYPERLINK("http://blogfile.huashijingji.com/BlogFile/10-贺君宏老师.zip","课程包下载")</f>
        <v>课程包下载</v>
      </c>
      <c r="I8" s="174" t="s">
        <v>43</v>
      </c>
      <c r="J8" s="176" t="s">
        <v>44</v>
      </c>
    </row>
    <row r="9" s="148" customFormat="1" ht="94.9" customHeight="1" spans="1:10">
      <c r="A9" s="167">
        <v>12</v>
      </c>
      <c r="B9" s="168" t="s">
        <v>45</v>
      </c>
      <c r="C9" s="167" t="s">
        <v>46</v>
      </c>
      <c r="D9" s="169" t="s">
        <v>13</v>
      </c>
      <c r="E9" s="169" t="s">
        <v>47</v>
      </c>
      <c r="F9" s="169" t="s">
        <v>48</v>
      </c>
      <c r="G9" s="167" t="s">
        <v>49</v>
      </c>
      <c r="H9" s="170" t="str">
        <f>HYPERLINK("http://blogfile.huashijingji.com/BlogFile/12-耿镔老师.zip","课程包下载")</f>
        <v>课程包下载</v>
      </c>
      <c r="I9" s="169" t="s">
        <v>50</v>
      </c>
      <c r="J9" s="171" t="s">
        <v>51</v>
      </c>
    </row>
    <row r="10" s="148" customFormat="1" ht="94.9" customHeight="1" spans="1:10">
      <c r="A10" s="172">
        <v>13</v>
      </c>
      <c r="B10" s="173" t="s">
        <v>52</v>
      </c>
      <c r="C10" s="172" t="s">
        <v>30</v>
      </c>
      <c r="D10" s="174" t="s">
        <v>53</v>
      </c>
      <c r="E10" s="174" t="s">
        <v>54</v>
      </c>
      <c r="F10" s="174" t="s">
        <v>55</v>
      </c>
      <c r="G10" s="172" t="s">
        <v>56</v>
      </c>
      <c r="H10" s="175" t="str">
        <f>HYPERLINK("http://blogfile.huashijingji.com/BlogFile/13-李世源老师.zip","课程包下载")</f>
        <v>课程包下载</v>
      </c>
      <c r="I10" s="174" t="s">
        <v>57</v>
      </c>
      <c r="J10" s="176" t="s">
        <v>58</v>
      </c>
    </row>
    <row r="11" s="148" customFormat="1" ht="94.9" customHeight="1" spans="1:10">
      <c r="A11" s="167">
        <v>15</v>
      </c>
      <c r="B11" s="168" t="s">
        <v>59</v>
      </c>
      <c r="C11" s="167" t="s">
        <v>46</v>
      </c>
      <c r="D11" s="169" t="s">
        <v>13</v>
      </c>
      <c r="E11" s="169" t="s">
        <v>60</v>
      </c>
      <c r="F11" s="169" t="s">
        <v>13</v>
      </c>
      <c r="G11" s="167" t="s">
        <v>61</v>
      </c>
      <c r="H11" s="170" t="str">
        <f>HYPERLINK("http://blogfile.huashijingji.com/BlogFile/15-黎红华老师.zip","课程包下载")</f>
        <v>课程包下载</v>
      </c>
      <c r="I11" s="169" t="s">
        <v>62</v>
      </c>
      <c r="J11" s="171" t="s">
        <v>63</v>
      </c>
    </row>
    <row r="12" s="148" customFormat="1" ht="94.9" customHeight="1" spans="1:10">
      <c r="A12" s="172">
        <v>16</v>
      </c>
      <c r="B12" s="173" t="s">
        <v>64</v>
      </c>
      <c r="C12" s="172" t="s">
        <v>65</v>
      </c>
      <c r="D12" s="174" t="s">
        <v>66</v>
      </c>
      <c r="E12" s="174" t="s">
        <v>67</v>
      </c>
      <c r="F12" s="174" t="s">
        <v>68</v>
      </c>
      <c r="G12" s="172" t="s">
        <v>26</v>
      </c>
      <c r="H12" s="175" t="str">
        <f>HYPERLINK("http://blogfile.huashijingji.com/BlogFile/16-邓雨薇老师.zip","课程包下载")</f>
        <v>课程包下载</v>
      </c>
      <c r="I12" s="174" t="s">
        <v>69</v>
      </c>
      <c r="J12" s="176" t="s">
        <v>70</v>
      </c>
    </row>
    <row r="13" s="148" customFormat="1" ht="94.9" customHeight="1" spans="1:10">
      <c r="A13" s="167">
        <v>17</v>
      </c>
      <c r="B13" s="168" t="s">
        <v>71</v>
      </c>
      <c r="C13" s="167" t="s">
        <v>12</v>
      </c>
      <c r="D13" s="169" t="s">
        <v>13</v>
      </c>
      <c r="E13" s="169" t="s">
        <v>72</v>
      </c>
      <c r="F13" s="169" t="s">
        <v>73</v>
      </c>
      <c r="G13" s="167" t="s">
        <v>74</v>
      </c>
      <c r="H13" s="170" t="str">
        <f>HYPERLINK("http://blogfile.huashijingji.com/BlogFile/17-殷国辉老师.zip","课程包下载")</f>
        <v>课程包下载</v>
      </c>
      <c r="I13" s="169" t="s">
        <v>75</v>
      </c>
      <c r="J13" s="171" t="s">
        <v>76</v>
      </c>
    </row>
    <row r="14" s="148" customFormat="1" ht="94.9" customHeight="1" spans="1:10">
      <c r="A14" s="172">
        <v>19</v>
      </c>
      <c r="B14" s="173" t="s">
        <v>77</v>
      </c>
      <c r="C14" s="172" t="s">
        <v>46</v>
      </c>
      <c r="D14" s="174" t="s">
        <v>13</v>
      </c>
      <c r="E14" s="174" t="s">
        <v>78</v>
      </c>
      <c r="F14" s="174" t="s">
        <v>79</v>
      </c>
      <c r="G14" s="172" t="s">
        <v>80</v>
      </c>
      <c r="H14" s="175" t="str">
        <f>HYPERLINK("http://blogfile.huashijingji.com/BlogFile/19-郏智群老师.zip","课程包下载")</f>
        <v>课程包下载</v>
      </c>
      <c r="I14" s="174" t="s">
        <v>81</v>
      </c>
      <c r="J14" s="176" t="s">
        <v>82</v>
      </c>
    </row>
    <row r="15" s="148" customFormat="1" ht="94.9" customHeight="1" spans="1:10">
      <c r="A15" s="167">
        <v>21</v>
      </c>
      <c r="B15" s="168" t="s">
        <v>83</v>
      </c>
      <c r="C15" s="167" t="s">
        <v>38</v>
      </c>
      <c r="D15" s="169" t="s">
        <v>13</v>
      </c>
      <c r="E15" s="169" t="s">
        <v>84</v>
      </c>
      <c r="F15" s="169" t="s">
        <v>85</v>
      </c>
      <c r="G15" s="167" t="s">
        <v>26</v>
      </c>
      <c r="H15" s="170" t="str">
        <f>HYPERLINK("http://blogfile.huashijingji.com/BlogFile/21-吴湘洪老师.zip","课程包下载")</f>
        <v>课程包下载</v>
      </c>
      <c r="I15" s="169" t="s">
        <v>86</v>
      </c>
      <c r="J15" s="171" t="s">
        <v>87</v>
      </c>
    </row>
    <row r="16" s="148" customFormat="1" ht="94.9" customHeight="1" spans="1:10">
      <c r="A16" s="172">
        <v>23</v>
      </c>
      <c r="B16" s="173" t="s">
        <v>88</v>
      </c>
      <c r="C16" s="172" t="s">
        <v>46</v>
      </c>
      <c r="D16" s="174" t="s">
        <v>13</v>
      </c>
      <c r="E16" s="174" t="s">
        <v>89</v>
      </c>
      <c r="F16" s="174" t="s">
        <v>90</v>
      </c>
      <c r="G16" s="172" t="s">
        <v>91</v>
      </c>
      <c r="H16" s="175" t="str">
        <f>HYPERLINK("http://blogfile.huashijingji.com/BlogFile/23-梁辉老师.zip","课程包下载")</f>
        <v>课程包下载</v>
      </c>
      <c r="I16" s="174" t="s">
        <v>92</v>
      </c>
      <c r="J16" s="176" t="s">
        <v>93</v>
      </c>
    </row>
    <row r="17" s="148" customFormat="1" ht="94.9" customHeight="1" spans="1:10">
      <c r="A17" s="167">
        <v>24</v>
      </c>
      <c r="B17" s="168" t="s">
        <v>94</v>
      </c>
      <c r="C17" s="167" t="s">
        <v>12</v>
      </c>
      <c r="D17" s="169" t="s">
        <v>13</v>
      </c>
      <c r="E17" s="169" t="s">
        <v>95</v>
      </c>
      <c r="F17" s="169" t="s">
        <v>96</v>
      </c>
      <c r="G17" s="167" t="s">
        <v>97</v>
      </c>
      <c r="H17" s="170" t="str">
        <f>HYPERLINK("http://blogfile.huashijingji.com/BlogFile/24-马艺老师.zip","课程包下载")</f>
        <v>课程包下载</v>
      </c>
      <c r="I17" s="169" t="s">
        <v>98</v>
      </c>
      <c r="J17" s="171" t="s">
        <v>13</v>
      </c>
    </row>
    <row r="18" s="148" customFormat="1" ht="94.9" customHeight="1" spans="1:10">
      <c r="A18" s="172">
        <v>32</v>
      </c>
      <c r="B18" s="173" t="s">
        <v>99</v>
      </c>
      <c r="C18" s="172" t="s">
        <v>12</v>
      </c>
      <c r="D18" s="174" t="s">
        <v>13</v>
      </c>
      <c r="E18" s="174" t="s">
        <v>100</v>
      </c>
      <c r="F18" s="174" t="s">
        <v>101</v>
      </c>
      <c r="G18" s="172" t="s">
        <v>26</v>
      </c>
      <c r="H18" s="175" t="str">
        <f>HYPERLINK("http://blogfile.huashijingji.com/BlogFile/32-张牧之老师.zip","课程包下载")</f>
        <v>课程包下载</v>
      </c>
      <c r="I18" s="174" t="s">
        <v>102</v>
      </c>
      <c r="J18" s="176" t="s">
        <v>103</v>
      </c>
    </row>
    <row r="19" s="148" customFormat="1" ht="94.9" customHeight="1" spans="1:10">
      <c r="A19" s="167">
        <v>33</v>
      </c>
      <c r="B19" s="168" t="s">
        <v>104</v>
      </c>
      <c r="C19" s="167" t="s">
        <v>105</v>
      </c>
      <c r="D19" s="169" t="s">
        <v>13</v>
      </c>
      <c r="E19" s="169" t="s">
        <v>106</v>
      </c>
      <c r="F19" s="169" t="s">
        <v>107</v>
      </c>
      <c r="G19" s="167" t="s">
        <v>108</v>
      </c>
      <c r="H19" s="170" t="str">
        <f>HYPERLINK("http://blogfile.huashijingji.com/BlogFile/33-刘东老师.zip","课程包下载")</f>
        <v>课程包下载</v>
      </c>
      <c r="I19" s="169" t="s">
        <v>109</v>
      </c>
      <c r="J19" s="171" t="s">
        <v>13</v>
      </c>
    </row>
    <row r="20" s="148" customFormat="1" ht="94.9" customHeight="1" spans="1:10">
      <c r="A20" s="172">
        <v>34</v>
      </c>
      <c r="B20" s="173" t="s">
        <v>110</v>
      </c>
      <c r="C20" s="172" t="s">
        <v>46</v>
      </c>
      <c r="D20" s="174" t="s">
        <v>111</v>
      </c>
      <c r="E20" s="174" t="s">
        <v>112</v>
      </c>
      <c r="F20" s="174" t="s">
        <v>113</v>
      </c>
      <c r="G20" s="172" t="s">
        <v>26</v>
      </c>
      <c r="H20" s="175" t="str">
        <f>HYPERLINK("http://blogfile.huashijingji.com/BlogFile/34-王山老师.zip","课程包下载")</f>
        <v>课程包下载</v>
      </c>
      <c r="I20" s="174" t="s">
        <v>114</v>
      </c>
      <c r="J20" s="176" t="s">
        <v>115</v>
      </c>
    </row>
    <row r="21" s="148" customFormat="1" ht="94.9" customHeight="1" spans="1:10">
      <c r="A21" s="167">
        <v>35</v>
      </c>
      <c r="B21" s="168" t="s">
        <v>116</v>
      </c>
      <c r="C21" s="167" t="s">
        <v>18</v>
      </c>
      <c r="D21" s="169" t="s">
        <v>13</v>
      </c>
      <c r="E21" s="169" t="s">
        <v>117</v>
      </c>
      <c r="F21" s="169" t="s">
        <v>118</v>
      </c>
      <c r="G21" s="167" t="s">
        <v>26</v>
      </c>
      <c r="H21" s="170" t="str">
        <f>HYPERLINK("http://blogfile.huashijingji.com/BlogFile/35-杨学军老师.zip","课程包下载")</f>
        <v>课程包下载</v>
      </c>
      <c r="I21" s="169" t="s">
        <v>119</v>
      </c>
      <c r="J21" s="171" t="s">
        <v>120</v>
      </c>
    </row>
    <row r="22" s="148" customFormat="1" ht="94.9" customHeight="1" spans="1:10">
      <c r="A22" s="172">
        <v>36</v>
      </c>
      <c r="B22" s="173" t="s">
        <v>121</v>
      </c>
      <c r="C22" s="172" t="s">
        <v>30</v>
      </c>
      <c r="D22" s="174" t="s">
        <v>122</v>
      </c>
      <c r="E22" s="174" t="s">
        <v>123</v>
      </c>
      <c r="F22" s="174" t="s">
        <v>124</v>
      </c>
      <c r="G22" s="172" t="s">
        <v>26</v>
      </c>
      <c r="H22" s="175" t="str">
        <f>HYPERLINK("http://blogfile.huashijingji.com/BlogFile/36-郑秀宝老师.zip","课程包下载")</f>
        <v>课程包下载</v>
      </c>
      <c r="I22" s="174" t="s">
        <v>125</v>
      </c>
      <c r="J22" s="176" t="s">
        <v>126</v>
      </c>
    </row>
    <row r="23" s="148" customFormat="1" ht="94.9" customHeight="1" spans="1:10">
      <c r="A23" s="167">
        <v>38</v>
      </c>
      <c r="B23" s="168" t="s">
        <v>127</v>
      </c>
      <c r="C23" s="167" t="s">
        <v>46</v>
      </c>
      <c r="D23" s="169" t="s">
        <v>128</v>
      </c>
      <c r="E23" s="169" t="s">
        <v>129</v>
      </c>
      <c r="F23" s="169" t="s">
        <v>130</v>
      </c>
      <c r="G23" s="167" t="s">
        <v>26</v>
      </c>
      <c r="H23" s="170" t="str">
        <f>HYPERLINK("http://blogfile.huashijingji.com/BlogFile/38-吕咏梅老师.zip","课程包下载")</f>
        <v>课程包下载</v>
      </c>
      <c r="I23" s="169" t="s">
        <v>131</v>
      </c>
      <c r="J23" s="171" t="s">
        <v>132</v>
      </c>
    </row>
    <row r="24" s="148" customFormat="1" ht="94.9" customHeight="1" spans="1:10">
      <c r="A24" s="172">
        <v>40</v>
      </c>
      <c r="B24" s="173" t="s">
        <v>133</v>
      </c>
      <c r="C24" s="172" t="s">
        <v>134</v>
      </c>
      <c r="D24" s="174" t="s">
        <v>13</v>
      </c>
      <c r="E24" s="174" t="s">
        <v>13</v>
      </c>
      <c r="F24" s="174" t="s">
        <v>135</v>
      </c>
      <c r="G24" s="172" t="s">
        <v>136</v>
      </c>
      <c r="H24" s="175" t="str">
        <f>HYPERLINK("http://blogfile.huashijingji.com/BlogFile/40-葛敬儒老师.zip","课程包下载")</f>
        <v>课程包下载</v>
      </c>
      <c r="I24" s="174" t="s">
        <v>137</v>
      </c>
      <c r="J24" s="176" t="s">
        <v>138</v>
      </c>
    </row>
    <row r="25" s="148" customFormat="1" ht="94.9" customHeight="1" spans="1:10">
      <c r="A25" s="167">
        <v>41</v>
      </c>
      <c r="B25" s="168" t="s">
        <v>139</v>
      </c>
      <c r="C25" s="167" t="s">
        <v>38</v>
      </c>
      <c r="D25" s="169" t="s">
        <v>140</v>
      </c>
      <c r="E25" s="169" t="s">
        <v>141</v>
      </c>
      <c r="F25" s="169" t="s">
        <v>142</v>
      </c>
      <c r="G25" s="167" t="s">
        <v>26</v>
      </c>
      <c r="H25" s="170" t="str">
        <f>HYPERLINK("http://blogfile.huashijingji.com/BlogFile/41-严红艳老师.zip","课程包下载")</f>
        <v>课程包下载</v>
      </c>
      <c r="I25" s="169" t="s">
        <v>143</v>
      </c>
      <c r="J25" s="171" t="s">
        <v>144</v>
      </c>
    </row>
    <row r="26" s="148" customFormat="1" ht="94.9" customHeight="1" spans="1:10">
      <c r="A26" s="172">
        <v>42</v>
      </c>
      <c r="B26" s="173" t="s">
        <v>145</v>
      </c>
      <c r="C26" s="172" t="s">
        <v>146</v>
      </c>
      <c r="D26" s="174" t="s">
        <v>147</v>
      </c>
      <c r="E26" s="174" t="s">
        <v>148</v>
      </c>
      <c r="F26" s="174" t="s">
        <v>149</v>
      </c>
      <c r="G26" s="172" t="s">
        <v>91</v>
      </c>
      <c r="H26" s="175" t="str">
        <f>HYPERLINK("http://blogfile.huashijingji.com/BlogFile/42-黄国亮老师.zip","课程包下载")</f>
        <v>课程包下载</v>
      </c>
      <c r="I26" s="174" t="s">
        <v>150</v>
      </c>
      <c r="J26" s="176" t="s">
        <v>151</v>
      </c>
    </row>
    <row r="27" s="148" customFormat="1" ht="94.9" customHeight="1" spans="1:10">
      <c r="A27" s="167">
        <v>48</v>
      </c>
      <c r="B27" s="168" t="s">
        <v>152</v>
      </c>
      <c r="C27" s="167" t="s">
        <v>153</v>
      </c>
      <c r="D27" s="169" t="s">
        <v>13</v>
      </c>
      <c r="E27" s="169" t="s">
        <v>154</v>
      </c>
      <c r="F27" s="169" t="s">
        <v>155</v>
      </c>
      <c r="G27" s="167" t="s">
        <v>26</v>
      </c>
      <c r="H27" s="170" t="str">
        <f>HYPERLINK("http://blogfile.huashijingji.com/BlogFile/48-申明江老师.zip","课程包下载")</f>
        <v>课程包下载</v>
      </c>
      <c r="I27" s="169" t="s">
        <v>156</v>
      </c>
      <c r="J27" s="171" t="s">
        <v>157</v>
      </c>
    </row>
    <row r="28" s="148" customFormat="1" ht="94.9" customHeight="1" spans="1:10">
      <c r="A28" s="172">
        <v>50</v>
      </c>
      <c r="B28" s="173" t="s">
        <v>158</v>
      </c>
      <c r="C28" s="172" t="s">
        <v>159</v>
      </c>
      <c r="D28" s="174" t="s">
        <v>13</v>
      </c>
      <c r="E28" s="174" t="s">
        <v>160</v>
      </c>
      <c r="F28" s="174" t="s">
        <v>161</v>
      </c>
      <c r="G28" s="172" t="s">
        <v>162</v>
      </c>
      <c r="H28" s="175" t="str">
        <f>HYPERLINK("http://blogfile.huashijingji.com/BlogFile/50-张一丹老师.zip","课程包下载")</f>
        <v>课程包下载</v>
      </c>
      <c r="I28" s="174" t="s">
        <v>163</v>
      </c>
      <c r="J28" s="176" t="s">
        <v>164</v>
      </c>
    </row>
    <row r="29" s="148" customFormat="1" ht="94.9" customHeight="1" spans="1:10">
      <c r="A29" s="167">
        <v>52</v>
      </c>
      <c r="B29" s="168" t="s">
        <v>165</v>
      </c>
      <c r="C29" s="167" t="s">
        <v>12</v>
      </c>
      <c r="D29" s="169" t="s">
        <v>166</v>
      </c>
      <c r="E29" s="169" t="s">
        <v>167</v>
      </c>
      <c r="F29" s="169" t="s">
        <v>13</v>
      </c>
      <c r="G29" s="167" t="s">
        <v>168</v>
      </c>
      <c r="H29" s="170" t="str">
        <f>HYPERLINK("http://blogfile.huashijingji.com/BlogFile/52-刘清扬老师.zip","课程包下载")</f>
        <v>课程包下载</v>
      </c>
      <c r="I29" s="169" t="s">
        <v>169</v>
      </c>
      <c r="J29" s="171" t="s">
        <v>170</v>
      </c>
    </row>
    <row r="30" s="148" customFormat="1" ht="94.9" customHeight="1" spans="1:10">
      <c r="A30" s="172">
        <v>53</v>
      </c>
      <c r="B30" s="173" t="s">
        <v>171</v>
      </c>
      <c r="C30" s="172" t="s">
        <v>12</v>
      </c>
      <c r="D30" s="174" t="s">
        <v>13</v>
      </c>
      <c r="E30" s="174" t="s">
        <v>172</v>
      </c>
      <c r="F30" s="174" t="s">
        <v>13</v>
      </c>
      <c r="G30" s="172" t="s">
        <v>97</v>
      </c>
      <c r="H30" s="175" t="str">
        <f>HYPERLINK("http://blogfile.huashijingji.com/BlogFile/53-包亮老师.zip","课程包下载")</f>
        <v>课程包下载</v>
      </c>
      <c r="I30" s="174" t="s">
        <v>173</v>
      </c>
      <c r="J30" s="176" t="s">
        <v>174</v>
      </c>
    </row>
    <row r="31" s="148" customFormat="1" ht="94.9" customHeight="1" spans="1:10">
      <c r="A31" s="167">
        <v>54</v>
      </c>
      <c r="B31" s="168" t="s">
        <v>175</v>
      </c>
      <c r="C31" s="167" t="s">
        <v>176</v>
      </c>
      <c r="D31" s="169" t="s">
        <v>13</v>
      </c>
      <c r="E31" s="169" t="s">
        <v>177</v>
      </c>
      <c r="F31" s="169" t="s">
        <v>178</v>
      </c>
      <c r="G31" s="167" t="s">
        <v>42</v>
      </c>
      <c r="H31" s="170" t="str">
        <f>HYPERLINK("http://blogfile.huashijingji.com/BlogFile/54-和平坤老师.zip","课程包下载")</f>
        <v>课程包下载</v>
      </c>
      <c r="I31" s="169" t="s">
        <v>179</v>
      </c>
      <c r="J31" s="171" t="s">
        <v>180</v>
      </c>
    </row>
    <row r="32" s="148" customFormat="1" ht="94.9" customHeight="1" spans="1:10">
      <c r="A32" s="172">
        <v>55</v>
      </c>
      <c r="B32" s="173" t="s">
        <v>181</v>
      </c>
      <c r="C32" s="172" t="s">
        <v>182</v>
      </c>
      <c r="D32" s="174" t="s">
        <v>183</v>
      </c>
      <c r="E32" s="174" t="s">
        <v>184</v>
      </c>
      <c r="F32" s="174" t="s">
        <v>185</v>
      </c>
      <c r="G32" s="172" t="s">
        <v>91</v>
      </c>
      <c r="H32" s="175" t="str">
        <f>HYPERLINK("http://blogfile.huashijingji.com/BlogFile/55-黄硕老师.zip","课程包下载")</f>
        <v>课程包下载</v>
      </c>
      <c r="I32" s="174" t="s">
        <v>186</v>
      </c>
      <c r="J32" s="176" t="s">
        <v>187</v>
      </c>
    </row>
    <row r="33" s="148" customFormat="1" ht="94.9" customHeight="1" spans="1:10">
      <c r="A33" s="167">
        <v>56</v>
      </c>
      <c r="B33" s="168" t="s">
        <v>188</v>
      </c>
      <c r="C33" s="167" t="s">
        <v>38</v>
      </c>
      <c r="D33" s="169" t="s">
        <v>13</v>
      </c>
      <c r="E33" s="169" t="s">
        <v>189</v>
      </c>
      <c r="F33" s="169" t="s">
        <v>13</v>
      </c>
      <c r="G33" s="167" t="s">
        <v>26</v>
      </c>
      <c r="H33" s="170" t="str">
        <f>HYPERLINK("http://blogfile.huashijingji.com/BlogFile/56-王若文老师.zip","课程包下载")</f>
        <v>课程包下载</v>
      </c>
      <c r="I33" s="169" t="s">
        <v>190</v>
      </c>
      <c r="J33" s="171" t="s">
        <v>191</v>
      </c>
    </row>
    <row r="34" s="148" customFormat="1" ht="94.9" customHeight="1" spans="1:10">
      <c r="A34" s="172">
        <v>57</v>
      </c>
      <c r="B34" s="173" t="s">
        <v>192</v>
      </c>
      <c r="C34" s="172" t="s">
        <v>38</v>
      </c>
      <c r="D34" s="174" t="s">
        <v>147</v>
      </c>
      <c r="E34" s="174" t="s">
        <v>193</v>
      </c>
      <c r="F34" s="174" t="s">
        <v>194</v>
      </c>
      <c r="G34" s="172" t="s">
        <v>91</v>
      </c>
      <c r="H34" s="175" t="str">
        <f>HYPERLINK("http://blogfile.huashijingji.com/BlogFile/57-林广亮老师.zip","课程包下载")</f>
        <v>课程包下载</v>
      </c>
      <c r="I34" s="174" t="s">
        <v>195</v>
      </c>
      <c r="J34" s="176" t="s">
        <v>196</v>
      </c>
    </row>
    <row r="35" s="148" customFormat="1" ht="94.9" customHeight="1" spans="1:10">
      <c r="A35" s="167">
        <v>60</v>
      </c>
      <c r="B35" s="168" t="s">
        <v>197</v>
      </c>
      <c r="C35" s="167" t="s">
        <v>38</v>
      </c>
      <c r="D35" s="169" t="s">
        <v>13</v>
      </c>
      <c r="E35" s="169" t="s">
        <v>198</v>
      </c>
      <c r="F35" s="169" t="s">
        <v>199</v>
      </c>
      <c r="G35" s="167" t="s">
        <v>91</v>
      </c>
      <c r="H35" s="170" t="str">
        <f>HYPERLINK("http://blogfile.huashijingji.com/BlogFile/60-陈西君老师.zip","课程包下载")</f>
        <v>课程包下载</v>
      </c>
      <c r="I35" s="169" t="s">
        <v>200</v>
      </c>
      <c r="J35" s="171" t="s">
        <v>201</v>
      </c>
    </row>
    <row r="36" s="148" customFormat="1" ht="94.9" customHeight="1" spans="1:10">
      <c r="A36" s="172">
        <v>61</v>
      </c>
      <c r="B36" s="173" t="s">
        <v>202</v>
      </c>
      <c r="C36" s="172" t="s">
        <v>38</v>
      </c>
      <c r="D36" s="174" t="s">
        <v>13</v>
      </c>
      <c r="E36" s="174" t="s">
        <v>203</v>
      </c>
      <c r="F36" s="174" t="s">
        <v>204</v>
      </c>
      <c r="G36" s="172" t="s">
        <v>205</v>
      </c>
      <c r="H36" s="175" t="str">
        <f>HYPERLINK("http://blogfile.huashijingji.com/BlogFile/61-张国银老师.zip","课程包下载")</f>
        <v>课程包下载</v>
      </c>
      <c r="I36" s="174" t="s">
        <v>206</v>
      </c>
      <c r="J36" s="176" t="s">
        <v>207</v>
      </c>
    </row>
    <row r="37" s="148" customFormat="1" ht="94.9" customHeight="1" spans="1:10">
      <c r="A37" s="167">
        <v>62</v>
      </c>
      <c r="B37" s="168" t="s">
        <v>208</v>
      </c>
      <c r="C37" s="167" t="s">
        <v>46</v>
      </c>
      <c r="D37" s="169" t="s">
        <v>13</v>
      </c>
      <c r="E37" s="169" t="s">
        <v>209</v>
      </c>
      <c r="F37" s="169" t="s">
        <v>13</v>
      </c>
      <c r="G37" s="167" t="s">
        <v>210</v>
      </c>
      <c r="H37" s="170" t="str">
        <f>HYPERLINK("http://blogfile.huashijingji.com/BlogFile/62-黄鑫亮老师.zip","课程包下载")</f>
        <v>课程包下载</v>
      </c>
      <c r="I37" s="169" t="s">
        <v>211</v>
      </c>
      <c r="J37" s="171" t="s">
        <v>212</v>
      </c>
    </row>
    <row r="38" s="148" customFormat="1" ht="94.9" customHeight="1" spans="1:10">
      <c r="A38" s="172">
        <v>63</v>
      </c>
      <c r="B38" s="173" t="s">
        <v>213</v>
      </c>
      <c r="C38" s="172" t="s">
        <v>38</v>
      </c>
      <c r="D38" s="174" t="s">
        <v>214</v>
      </c>
      <c r="E38" s="174" t="s">
        <v>215</v>
      </c>
      <c r="F38" s="174" t="s">
        <v>216</v>
      </c>
      <c r="G38" s="172" t="s">
        <v>210</v>
      </c>
      <c r="H38" s="175" t="str">
        <f>HYPERLINK("http://blogfile.huashijingji.com/BlogFile/63-刘涛老师.zip","课程包下载")</f>
        <v>课程包下载</v>
      </c>
      <c r="I38" s="174" t="s">
        <v>217</v>
      </c>
      <c r="J38" s="176" t="s">
        <v>13</v>
      </c>
    </row>
    <row r="39" s="148" customFormat="1" ht="94.9" customHeight="1" spans="1:10">
      <c r="A39" s="167">
        <v>67</v>
      </c>
      <c r="B39" s="168" t="s">
        <v>218</v>
      </c>
      <c r="C39" s="167" t="s">
        <v>38</v>
      </c>
      <c r="D39" s="169" t="s">
        <v>219</v>
      </c>
      <c r="E39" s="169" t="s">
        <v>220</v>
      </c>
      <c r="F39" s="169" t="s">
        <v>221</v>
      </c>
      <c r="G39" s="167" t="s">
        <v>26</v>
      </c>
      <c r="H39" s="170" t="str">
        <f>HYPERLINK("http://blogfile.huashijingji.com/BlogFile/67-汪洋老师.zip","课程包下载")</f>
        <v>课程包下载</v>
      </c>
      <c r="I39" s="169" t="s">
        <v>222</v>
      </c>
      <c r="J39" s="171" t="s">
        <v>13</v>
      </c>
    </row>
    <row r="40" s="148" customFormat="1" ht="94.9" customHeight="1" spans="1:10">
      <c r="A40" s="172">
        <v>68</v>
      </c>
      <c r="B40" s="173" t="s">
        <v>223</v>
      </c>
      <c r="C40" s="172" t="s">
        <v>38</v>
      </c>
      <c r="D40" s="174" t="s">
        <v>13</v>
      </c>
      <c r="E40" s="174" t="s">
        <v>224</v>
      </c>
      <c r="F40" s="174" t="s">
        <v>225</v>
      </c>
      <c r="G40" s="172" t="s">
        <v>26</v>
      </c>
      <c r="H40" s="175" t="str">
        <f>HYPERLINK("http://blogfile.huashijingji.com/BlogFile/68-纪鉴老师.zip","课程包下载")</f>
        <v>课程包下载</v>
      </c>
      <c r="I40" s="174" t="s">
        <v>226</v>
      </c>
      <c r="J40" s="176" t="s">
        <v>227</v>
      </c>
    </row>
    <row r="41" s="148" customFormat="1" ht="94.9" customHeight="1" spans="1:10">
      <c r="A41" s="167">
        <v>69</v>
      </c>
      <c r="B41" s="168" t="s">
        <v>228</v>
      </c>
      <c r="C41" s="167" t="s">
        <v>229</v>
      </c>
      <c r="D41" s="169" t="s">
        <v>13</v>
      </c>
      <c r="E41" s="169" t="s">
        <v>13</v>
      </c>
      <c r="F41" s="169" t="s">
        <v>230</v>
      </c>
      <c r="G41" s="167" t="s">
        <v>80</v>
      </c>
      <c r="H41" s="170" t="str">
        <f>HYPERLINK("http://blogfile.huashijingji.com/BlogFile/69-刘凌峰老师.zip","课程包下载")</f>
        <v>课程包下载</v>
      </c>
      <c r="I41" s="169" t="s">
        <v>231</v>
      </c>
      <c r="J41" s="171" t="s">
        <v>232</v>
      </c>
    </row>
    <row r="42" s="148" customFormat="1" ht="94.9" customHeight="1" spans="1:10">
      <c r="A42" s="172">
        <v>72</v>
      </c>
      <c r="B42" s="173" t="s">
        <v>233</v>
      </c>
      <c r="C42" s="172" t="s">
        <v>46</v>
      </c>
      <c r="D42" s="174" t="s">
        <v>13</v>
      </c>
      <c r="E42" s="174" t="s">
        <v>234</v>
      </c>
      <c r="F42" s="174" t="s">
        <v>235</v>
      </c>
      <c r="G42" s="172" t="s">
        <v>91</v>
      </c>
      <c r="H42" s="175" t="str">
        <f>HYPERLINK("http://blogfile.huashijingji.com/BlogFile/72-陈麒胜老师.zip","课程包下载")</f>
        <v>课程包下载</v>
      </c>
      <c r="I42" s="174" t="s">
        <v>236</v>
      </c>
      <c r="J42" s="176" t="s">
        <v>237</v>
      </c>
    </row>
    <row r="43" s="148" customFormat="1" ht="94.9" customHeight="1" spans="1:10">
      <c r="A43" s="167">
        <v>76</v>
      </c>
      <c r="B43" s="168" t="s">
        <v>238</v>
      </c>
      <c r="C43" s="167" t="s">
        <v>38</v>
      </c>
      <c r="D43" s="169" t="s">
        <v>13</v>
      </c>
      <c r="E43" s="169" t="s">
        <v>239</v>
      </c>
      <c r="F43" s="169" t="s">
        <v>240</v>
      </c>
      <c r="G43" s="167" t="s">
        <v>26</v>
      </c>
      <c r="H43" s="170" t="str">
        <f>HYPERLINK("http://blogfile.huashijingji.com/BlogFile/76-胡建华老师.zip","课程包下载")</f>
        <v>课程包下载</v>
      </c>
      <c r="I43" s="169" t="s">
        <v>241</v>
      </c>
      <c r="J43" s="171" t="s">
        <v>242</v>
      </c>
    </row>
    <row r="44" s="148" customFormat="1" ht="94.9" customHeight="1" spans="1:10">
      <c r="A44" s="172">
        <v>77</v>
      </c>
      <c r="B44" s="173" t="s">
        <v>243</v>
      </c>
      <c r="C44" s="172" t="s">
        <v>38</v>
      </c>
      <c r="D44" s="174" t="s">
        <v>244</v>
      </c>
      <c r="E44" s="174" t="s">
        <v>245</v>
      </c>
      <c r="F44" s="174" t="s">
        <v>130</v>
      </c>
      <c r="G44" s="172" t="s">
        <v>26</v>
      </c>
      <c r="H44" s="175" t="str">
        <f>HYPERLINK("http://blogfile.huashijingji.com/BlogFile/77-尹树刚老师.zip","课程包下载")</f>
        <v>课程包下载</v>
      </c>
      <c r="I44" s="174" t="s">
        <v>246</v>
      </c>
      <c r="J44" s="176" t="s">
        <v>247</v>
      </c>
    </row>
    <row r="45" s="148" customFormat="1" ht="94.9" customHeight="1" spans="1:10">
      <c r="A45" s="167">
        <v>78</v>
      </c>
      <c r="B45" s="168" t="s">
        <v>248</v>
      </c>
      <c r="C45" s="167" t="s">
        <v>12</v>
      </c>
      <c r="D45" s="169" t="s">
        <v>249</v>
      </c>
      <c r="E45" s="169" t="s">
        <v>250</v>
      </c>
      <c r="F45" s="169" t="s">
        <v>251</v>
      </c>
      <c r="G45" s="167" t="s">
        <v>252</v>
      </c>
      <c r="H45" s="170" t="str">
        <f>HYPERLINK("http://blogfile.huashijingji.com/BlogFile/78-李晓光老师.zip","课程包下载")</f>
        <v>课程包下载</v>
      </c>
      <c r="I45" s="169" t="s">
        <v>253</v>
      </c>
      <c r="J45" s="171" t="s">
        <v>254</v>
      </c>
    </row>
    <row r="46" s="148" customFormat="1" ht="94.9" customHeight="1" spans="1:10">
      <c r="A46" s="172">
        <v>81</v>
      </c>
      <c r="B46" s="173" t="s">
        <v>255</v>
      </c>
      <c r="C46" s="172" t="s">
        <v>176</v>
      </c>
      <c r="D46" s="174" t="s">
        <v>13</v>
      </c>
      <c r="E46" s="174" t="s">
        <v>256</v>
      </c>
      <c r="F46" s="174" t="s">
        <v>257</v>
      </c>
      <c r="G46" s="172" t="s">
        <v>80</v>
      </c>
      <c r="H46" s="175" t="str">
        <f>HYPERLINK("http://blogfile.huashijingji.com/BlogFile/81-王晓珑老师.zip","课程包下载")</f>
        <v>课程包下载</v>
      </c>
      <c r="I46" s="174" t="s">
        <v>258</v>
      </c>
      <c r="J46" s="176" t="s">
        <v>13</v>
      </c>
    </row>
    <row r="47" s="148" customFormat="1" ht="94.9" customHeight="1" spans="1:10">
      <c r="A47" s="167">
        <v>82</v>
      </c>
      <c r="B47" s="168" t="s">
        <v>259</v>
      </c>
      <c r="C47" s="167" t="s">
        <v>65</v>
      </c>
      <c r="D47" s="169" t="s">
        <v>183</v>
      </c>
      <c r="E47" s="169" t="s">
        <v>260</v>
      </c>
      <c r="F47" s="169" t="s">
        <v>261</v>
      </c>
      <c r="G47" s="167" t="s">
        <v>26</v>
      </c>
      <c r="H47" s="170" t="str">
        <f>HYPERLINK("http://blogfile.huashijingji.com/BlogFile/82-杨栋老师.zip","课程包下载")</f>
        <v>课程包下载</v>
      </c>
      <c r="I47" s="169" t="s">
        <v>262</v>
      </c>
      <c r="J47" s="171" t="s">
        <v>263</v>
      </c>
    </row>
    <row r="48" s="148" customFormat="1" ht="94.9" customHeight="1" spans="1:10">
      <c r="A48" s="172">
        <v>83</v>
      </c>
      <c r="B48" s="173" t="s">
        <v>264</v>
      </c>
      <c r="C48" s="172" t="s">
        <v>176</v>
      </c>
      <c r="D48" s="174" t="s">
        <v>13</v>
      </c>
      <c r="E48" s="174" t="s">
        <v>265</v>
      </c>
      <c r="F48" s="174" t="s">
        <v>266</v>
      </c>
      <c r="G48" s="172" t="s">
        <v>26</v>
      </c>
      <c r="H48" s="175" t="str">
        <f>HYPERLINK("http://blogfile.huashijingji.com/BlogFile/83-郭齐蕊老师.zip","课程包下载")</f>
        <v>课程包下载</v>
      </c>
      <c r="I48" s="174" t="s">
        <v>267</v>
      </c>
      <c r="J48" s="176" t="s">
        <v>268</v>
      </c>
    </row>
    <row r="49" s="148" customFormat="1" ht="94.9" customHeight="1" spans="1:10">
      <c r="A49" s="167">
        <v>86</v>
      </c>
      <c r="B49" s="168" t="s">
        <v>269</v>
      </c>
      <c r="C49" s="167" t="s">
        <v>270</v>
      </c>
      <c r="D49" s="169" t="s">
        <v>13</v>
      </c>
      <c r="E49" s="169" t="s">
        <v>271</v>
      </c>
      <c r="F49" s="169" t="s">
        <v>272</v>
      </c>
      <c r="G49" s="167" t="s">
        <v>26</v>
      </c>
      <c r="H49" s="170" t="str">
        <f>HYPERLINK("http://blogfile.huashijingji.com/BlogFile/86-黄道雄老师.zip","课程包下载")</f>
        <v>课程包下载</v>
      </c>
      <c r="I49" s="169" t="s">
        <v>273</v>
      </c>
      <c r="J49" s="171" t="s">
        <v>274</v>
      </c>
    </row>
    <row r="50" s="148" customFormat="1" ht="94.9" customHeight="1" spans="1:10">
      <c r="A50" s="172">
        <v>87</v>
      </c>
      <c r="B50" s="173" t="s">
        <v>275</v>
      </c>
      <c r="C50" s="172" t="s">
        <v>276</v>
      </c>
      <c r="D50" s="174" t="s">
        <v>13</v>
      </c>
      <c r="E50" s="174" t="s">
        <v>277</v>
      </c>
      <c r="F50" s="174" t="s">
        <v>13</v>
      </c>
      <c r="G50" s="172" t="s">
        <v>278</v>
      </c>
      <c r="H50" s="175" t="str">
        <f>HYPERLINK("http://blogfile.huashijingji.com/BlogFile/87-傅强老师.zip","课程包下载")</f>
        <v>课程包下载</v>
      </c>
      <c r="I50" s="174" t="s">
        <v>279</v>
      </c>
      <c r="J50" s="176" t="s">
        <v>280</v>
      </c>
    </row>
    <row r="51" s="148" customFormat="1" ht="94.9" customHeight="1" spans="1:10">
      <c r="A51" s="167">
        <v>88</v>
      </c>
      <c r="B51" s="168" t="s">
        <v>281</v>
      </c>
      <c r="C51" s="167" t="s">
        <v>12</v>
      </c>
      <c r="D51" s="169" t="s">
        <v>13</v>
      </c>
      <c r="E51" s="169" t="s">
        <v>282</v>
      </c>
      <c r="F51" s="169" t="s">
        <v>283</v>
      </c>
      <c r="G51" s="167" t="s">
        <v>284</v>
      </c>
      <c r="H51" s="170" t="str">
        <f>HYPERLINK("http://blogfile.huashijingji.com/BlogFile/88-陈楠老师.zip","课程包下载")</f>
        <v>课程包下载</v>
      </c>
      <c r="I51" s="169" t="s">
        <v>285</v>
      </c>
      <c r="J51" s="171" t="s">
        <v>286</v>
      </c>
    </row>
    <row r="52" s="148" customFormat="1" ht="94.9" customHeight="1" spans="1:10">
      <c r="A52" s="172">
        <v>91</v>
      </c>
      <c r="B52" s="173" t="s">
        <v>287</v>
      </c>
      <c r="C52" s="172" t="s">
        <v>12</v>
      </c>
      <c r="D52" s="174" t="s">
        <v>288</v>
      </c>
      <c r="E52" s="174" t="s">
        <v>289</v>
      </c>
      <c r="F52" s="174" t="s">
        <v>13</v>
      </c>
      <c r="G52" s="172" t="s">
        <v>97</v>
      </c>
      <c r="H52" s="175" t="str">
        <f>HYPERLINK("http://blogfile.huashijingji.com/BlogFile/91-钱俊老师.zip","课程包下载")</f>
        <v>课程包下载</v>
      </c>
      <c r="I52" s="174" t="s">
        <v>290</v>
      </c>
      <c r="J52" s="176" t="s">
        <v>291</v>
      </c>
    </row>
    <row r="53" s="148" customFormat="1" ht="94.9" customHeight="1" spans="1:10">
      <c r="A53" s="167">
        <v>95</v>
      </c>
      <c r="B53" s="168" t="s">
        <v>292</v>
      </c>
      <c r="C53" s="167" t="s">
        <v>30</v>
      </c>
      <c r="D53" s="169" t="s">
        <v>293</v>
      </c>
      <c r="E53" s="169" t="s">
        <v>294</v>
      </c>
      <c r="F53" s="169" t="s">
        <v>295</v>
      </c>
      <c r="G53" s="167" t="s">
        <v>210</v>
      </c>
      <c r="H53" s="170" t="str">
        <f>HYPERLINK("http://blogfile.huashijingji.com/BlogFile/95-齐振宏老师.zip","课程包下载")</f>
        <v>课程包下载</v>
      </c>
      <c r="I53" s="169" t="s">
        <v>296</v>
      </c>
      <c r="J53" s="171" t="s">
        <v>297</v>
      </c>
    </row>
    <row r="54" s="148" customFormat="1" ht="94.9" customHeight="1" spans="1:10">
      <c r="A54" s="172">
        <v>96</v>
      </c>
      <c r="B54" s="173" t="s">
        <v>298</v>
      </c>
      <c r="C54" s="172" t="s">
        <v>176</v>
      </c>
      <c r="D54" s="174" t="s">
        <v>13</v>
      </c>
      <c r="E54" s="174" t="s">
        <v>299</v>
      </c>
      <c r="F54" s="174" t="s">
        <v>300</v>
      </c>
      <c r="G54" s="172" t="s">
        <v>26</v>
      </c>
      <c r="H54" s="175" t="str">
        <f>HYPERLINK("http://blogfile.huashijingji.com/BlogFile/96-王晓慧老师.zip","课程包下载")</f>
        <v>课程包下载</v>
      </c>
      <c r="I54" s="174" t="s">
        <v>301</v>
      </c>
      <c r="J54" s="176" t="s">
        <v>302</v>
      </c>
    </row>
    <row r="55" s="148" customFormat="1" ht="94.9" customHeight="1" spans="1:10">
      <c r="A55" s="167">
        <v>97</v>
      </c>
      <c r="B55" s="168" t="s">
        <v>303</v>
      </c>
      <c r="C55" s="167" t="s">
        <v>65</v>
      </c>
      <c r="D55" s="169" t="s">
        <v>13</v>
      </c>
      <c r="E55" s="169" t="s">
        <v>304</v>
      </c>
      <c r="F55" s="169" t="s">
        <v>305</v>
      </c>
      <c r="G55" s="167" t="s">
        <v>26</v>
      </c>
      <c r="H55" s="170" t="str">
        <f>HYPERLINK("http://blogfile.huashijingji.com/BlogFile/97-杨文浩老师.zip","课程包下载")</f>
        <v>课程包下载</v>
      </c>
      <c r="I55" s="169" t="s">
        <v>306</v>
      </c>
      <c r="J55" s="171" t="s">
        <v>307</v>
      </c>
    </row>
    <row r="56" s="148" customFormat="1" ht="94.9" customHeight="1" spans="1:10">
      <c r="A56" s="172">
        <v>98</v>
      </c>
      <c r="B56" s="173" t="s">
        <v>308</v>
      </c>
      <c r="C56" s="172" t="s">
        <v>134</v>
      </c>
      <c r="D56" s="174" t="s">
        <v>309</v>
      </c>
      <c r="E56" s="174" t="s">
        <v>310</v>
      </c>
      <c r="F56" s="174" t="s">
        <v>13</v>
      </c>
      <c r="G56" s="172" t="s">
        <v>311</v>
      </c>
      <c r="H56" s="175" t="str">
        <f>HYPERLINK("http://blogfile.huashijingji.com/BlogFile/98-韦娜老师.zip","课程包下载")</f>
        <v>课程包下载</v>
      </c>
      <c r="I56" s="174" t="s">
        <v>312</v>
      </c>
      <c r="J56" s="176" t="s">
        <v>313</v>
      </c>
    </row>
    <row r="57" s="148" customFormat="1" ht="94.9" customHeight="1" spans="1:10">
      <c r="A57" s="167">
        <v>99</v>
      </c>
      <c r="B57" s="168" t="s">
        <v>314</v>
      </c>
      <c r="C57" s="167" t="s">
        <v>176</v>
      </c>
      <c r="D57" s="169" t="s">
        <v>315</v>
      </c>
      <c r="E57" s="169" t="s">
        <v>316</v>
      </c>
      <c r="F57" s="169" t="s">
        <v>317</v>
      </c>
      <c r="G57" s="167" t="s">
        <v>91</v>
      </c>
      <c r="H57" s="170" t="str">
        <f>HYPERLINK("http://blogfile.huashijingji.com/BlogFile/99-汪颜老师.zip","课程包下载")</f>
        <v>课程包下载</v>
      </c>
      <c r="I57" s="169" t="s">
        <v>318</v>
      </c>
      <c r="J57" s="171" t="s">
        <v>319</v>
      </c>
    </row>
    <row r="58" s="148" customFormat="1" ht="94.9" customHeight="1" spans="1:10">
      <c r="A58" s="172">
        <v>105</v>
      </c>
      <c r="B58" s="173" t="s">
        <v>320</v>
      </c>
      <c r="C58" s="172" t="s">
        <v>38</v>
      </c>
      <c r="D58" s="174" t="s">
        <v>13</v>
      </c>
      <c r="E58" s="174" t="s">
        <v>321</v>
      </c>
      <c r="F58" s="174" t="s">
        <v>322</v>
      </c>
      <c r="G58" s="172" t="s">
        <v>26</v>
      </c>
      <c r="H58" s="175" t="str">
        <f>HYPERLINK("http://blogfile.huashijingji.com/BlogFile/105-黄昕红老师.zip","课程包下载")</f>
        <v>课程包下载</v>
      </c>
      <c r="I58" s="174" t="s">
        <v>323</v>
      </c>
      <c r="J58" s="176" t="s">
        <v>13</v>
      </c>
    </row>
    <row r="59" s="148" customFormat="1" ht="94.9" customHeight="1" spans="1:10">
      <c r="A59" s="167">
        <v>106</v>
      </c>
      <c r="B59" s="168" t="s">
        <v>324</v>
      </c>
      <c r="C59" s="167" t="s">
        <v>325</v>
      </c>
      <c r="D59" s="169" t="s">
        <v>13</v>
      </c>
      <c r="E59" s="169" t="s">
        <v>326</v>
      </c>
      <c r="F59" s="169" t="s">
        <v>327</v>
      </c>
      <c r="G59" s="167" t="s">
        <v>26</v>
      </c>
      <c r="H59" s="170" t="str">
        <f>HYPERLINK("http://blogfile.huashijingji.com/BlogFile/106-肖振峰老师.zip","课程包下载")</f>
        <v>课程包下载</v>
      </c>
      <c r="I59" s="169" t="s">
        <v>328</v>
      </c>
      <c r="J59" s="171" t="s">
        <v>329</v>
      </c>
    </row>
    <row r="60" s="148" customFormat="1" ht="94.9" customHeight="1" spans="1:10">
      <c r="A60" s="172">
        <v>109</v>
      </c>
      <c r="B60" s="173" t="s">
        <v>330</v>
      </c>
      <c r="C60" s="172" t="s">
        <v>176</v>
      </c>
      <c r="D60" s="174" t="s">
        <v>13</v>
      </c>
      <c r="E60" s="174" t="s">
        <v>160</v>
      </c>
      <c r="F60" s="174" t="s">
        <v>13</v>
      </c>
      <c r="G60" s="172" t="s">
        <v>162</v>
      </c>
      <c r="H60" s="175" t="str">
        <f>HYPERLINK("http://blogfile.huashijingji.com/BlogFile/109-孙燕老师.zip","课程包下载")</f>
        <v>课程包下载</v>
      </c>
      <c r="I60" s="174" t="s">
        <v>331</v>
      </c>
      <c r="J60" s="176" t="s">
        <v>332</v>
      </c>
    </row>
    <row r="61" s="148" customFormat="1" ht="94.9" customHeight="1" spans="1:10">
      <c r="A61" s="167">
        <v>112</v>
      </c>
      <c r="B61" s="168" t="s">
        <v>333</v>
      </c>
      <c r="C61" s="167" t="s">
        <v>176</v>
      </c>
      <c r="D61" s="169" t="s">
        <v>13</v>
      </c>
      <c r="E61" s="169" t="s">
        <v>334</v>
      </c>
      <c r="F61" s="169" t="s">
        <v>13</v>
      </c>
      <c r="G61" s="167" t="s">
        <v>335</v>
      </c>
      <c r="H61" s="170" t="str">
        <f>HYPERLINK("http://blogfile.huashijingji.com/BlogFile/112-庄伟明老师.zip","课程包下载")</f>
        <v>课程包下载</v>
      </c>
      <c r="I61" s="169" t="s">
        <v>336</v>
      </c>
      <c r="J61" s="171" t="s">
        <v>337</v>
      </c>
    </row>
    <row r="62" s="148" customFormat="1" ht="94.9" customHeight="1" spans="1:10">
      <c r="A62" s="172">
        <v>113</v>
      </c>
      <c r="B62" s="173" t="s">
        <v>338</v>
      </c>
      <c r="C62" s="172" t="s">
        <v>38</v>
      </c>
      <c r="D62" s="174" t="s">
        <v>339</v>
      </c>
      <c r="E62" s="174" t="s">
        <v>340</v>
      </c>
      <c r="F62" s="174" t="s">
        <v>341</v>
      </c>
      <c r="G62" s="172" t="s">
        <v>26</v>
      </c>
      <c r="H62" s="175" t="str">
        <f>HYPERLINK("http://blogfile.huashijingji.com/BlogFile/113-徐正老师.zip","课程包下载")</f>
        <v>课程包下载</v>
      </c>
      <c r="I62" s="174" t="s">
        <v>342</v>
      </c>
      <c r="J62" s="176" t="s">
        <v>343</v>
      </c>
    </row>
    <row r="63" s="148" customFormat="1" ht="94.9" customHeight="1" spans="1:10">
      <c r="A63" s="167">
        <v>114</v>
      </c>
      <c r="B63" s="168" t="s">
        <v>344</v>
      </c>
      <c r="C63" s="167" t="s">
        <v>46</v>
      </c>
      <c r="D63" s="169" t="s">
        <v>345</v>
      </c>
      <c r="E63" s="169" t="s">
        <v>346</v>
      </c>
      <c r="F63" s="169" t="s">
        <v>347</v>
      </c>
      <c r="G63" s="167" t="s">
        <v>348</v>
      </c>
      <c r="H63" s="170" t="str">
        <f>HYPERLINK("http://blogfile.huashijingji.com/BlogFile/114-张方金老师.zip","课程包下载")</f>
        <v>课程包下载</v>
      </c>
      <c r="I63" s="169" t="s">
        <v>349</v>
      </c>
      <c r="J63" s="171" t="s">
        <v>350</v>
      </c>
    </row>
    <row r="64" s="148" customFormat="1" ht="94.9" customHeight="1" spans="1:10">
      <c r="A64" s="172">
        <v>115</v>
      </c>
      <c r="B64" s="173" t="s">
        <v>351</v>
      </c>
      <c r="C64" s="172" t="s">
        <v>65</v>
      </c>
      <c r="D64" s="174" t="s">
        <v>352</v>
      </c>
      <c r="E64" s="174" t="s">
        <v>353</v>
      </c>
      <c r="F64" s="174" t="s">
        <v>354</v>
      </c>
      <c r="G64" s="172" t="s">
        <v>355</v>
      </c>
      <c r="H64" s="175" t="str">
        <f>HYPERLINK("http://blogfile.huashijingji.com/BlogFile/115-左京老师.zip","课程包下载")</f>
        <v>课程包下载</v>
      </c>
      <c r="I64" s="174" t="s">
        <v>356</v>
      </c>
      <c r="J64" s="176" t="s">
        <v>357</v>
      </c>
    </row>
    <row r="65" s="148" customFormat="1" ht="94.9" customHeight="1" spans="1:10">
      <c r="A65" s="167">
        <v>116</v>
      </c>
      <c r="B65" s="168" t="s">
        <v>358</v>
      </c>
      <c r="C65" s="167" t="s">
        <v>18</v>
      </c>
      <c r="D65" s="169" t="s">
        <v>359</v>
      </c>
      <c r="E65" s="169" t="s">
        <v>360</v>
      </c>
      <c r="F65" s="169" t="s">
        <v>361</v>
      </c>
      <c r="G65" s="167" t="s">
        <v>362</v>
      </c>
      <c r="H65" s="170" t="str">
        <f>HYPERLINK("http://blogfile.huashijingji.com/BlogFile/116-唐殷泽老师.zip","课程包下载")</f>
        <v>课程包下载</v>
      </c>
      <c r="I65" s="169" t="s">
        <v>363</v>
      </c>
      <c r="J65" s="171" t="s">
        <v>364</v>
      </c>
    </row>
    <row r="66" s="148" customFormat="1" ht="94.9" customHeight="1" spans="1:10">
      <c r="A66" s="172">
        <v>117</v>
      </c>
      <c r="B66" s="173" t="s">
        <v>365</v>
      </c>
      <c r="C66" s="172" t="s">
        <v>159</v>
      </c>
      <c r="D66" s="174" t="s">
        <v>366</v>
      </c>
      <c r="E66" s="174" t="s">
        <v>367</v>
      </c>
      <c r="F66" s="174" t="s">
        <v>368</v>
      </c>
      <c r="G66" s="172" t="s">
        <v>97</v>
      </c>
      <c r="H66" s="175" t="str">
        <f>HYPERLINK("http://blogfile.huashijingji.com/BlogFile/117-刘澈老师.zip","课程包下载")</f>
        <v>课程包下载</v>
      </c>
      <c r="I66" s="174" t="s">
        <v>369</v>
      </c>
      <c r="J66" s="176" t="s">
        <v>370</v>
      </c>
    </row>
    <row r="67" s="148" customFormat="1" ht="94.9" customHeight="1" spans="1:10">
      <c r="A67" s="167">
        <v>118</v>
      </c>
      <c r="B67" s="168" t="s">
        <v>371</v>
      </c>
      <c r="C67" s="167" t="s">
        <v>12</v>
      </c>
      <c r="D67" s="169" t="s">
        <v>13</v>
      </c>
      <c r="E67" s="169" t="s">
        <v>372</v>
      </c>
      <c r="F67" s="169" t="s">
        <v>373</v>
      </c>
      <c r="G67" s="167" t="s">
        <v>374</v>
      </c>
      <c r="H67" s="170" t="str">
        <f>HYPERLINK("http://blogfile.huashijingji.com/BlogFile/118-周云飞老师.zip","课程包下载")</f>
        <v>课程包下载</v>
      </c>
      <c r="I67" s="169" t="s">
        <v>375</v>
      </c>
      <c r="J67" s="171" t="s">
        <v>376</v>
      </c>
    </row>
    <row r="68" s="148" customFormat="1" ht="94.9" customHeight="1" spans="1:10">
      <c r="A68" s="172">
        <v>124</v>
      </c>
      <c r="B68" s="173" t="s">
        <v>377</v>
      </c>
      <c r="C68" s="172" t="s">
        <v>12</v>
      </c>
      <c r="D68" s="174" t="s">
        <v>13</v>
      </c>
      <c r="E68" s="174" t="s">
        <v>378</v>
      </c>
      <c r="F68" s="174" t="s">
        <v>379</v>
      </c>
      <c r="G68" s="172" t="s">
        <v>355</v>
      </c>
      <c r="H68" s="175" t="str">
        <f>HYPERLINK("http://blogfile.huashijingji.com/BlogFile/124-刘佳和老师.zip","课程包下载")</f>
        <v>课程包下载</v>
      </c>
      <c r="I68" s="174" t="s">
        <v>380</v>
      </c>
      <c r="J68" s="176" t="s">
        <v>381</v>
      </c>
    </row>
    <row r="69" s="148" customFormat="1" ht="94.9" customHeight="1" spans="1:10">
      <c r="A69" s="167">
        <v>125</v>
      </c>
      <c r="B69" s="168" t="s">
        <v>382</v>
      </c>
      <c r="C69" s="167" t="s">
        <v>18</v>
      </c>
      <c r="D69" s="169" t="s">
        <v>383</v>
      </c>
      <c r="E69" s="169" t="s">
        <v>384</v>
      </c>
      <c r="F69" s="169" t="s">
        <v>13</v>
      </c>
      <c r="G69" s="167" t="s">
        <v>385</v>
      </c>
      <c r="H69" s="170" t="str">
        <f>HYPERLINK("http://blogfile.huashijingji.com/BlogFile/125-李丰杰老师.zip","课程包下载")</f>
        <v>课程包下载</v>
      </c>
      <c r="I69" s="169" t="s">
        <v>386</v>
      </c>
      <c r="J69" s="171" t="s">
        <v>387</v>
      </c>
    </row>
    <row r="70" s="148" customFormat="1" ht="94.9" customHeight="1" spans="1:10">
      <c r="A70" s="172">
        <v>126</v>
      </c>
      <c r="B70" s="173" t="s">
        <v>388</v>
      </c>
      <c r="C70" s="172" t="s">
        <v>46</v>
      </c>
      <c r="D70" s="174" t="s">
        <v>13</v>
      </c>
      <c r="E70" s="174" t="s">
        <v>389</v>
      </c>
      <c r="F70" s="174" t="s">
        <v>13</v>
      </c>
      <c r="G70" s="172" t="s">
        <v>26</v>
      </c>
      <c r="H70" s="175" t="str">
        <f>HYPERLINK("http://blogfile.huashijingji.com/BlogFile/126-徐毅老师.zip","课程包下载")</f>
        <v>课程包下载</v>
      </c>
      <c r="I70" s="174" t="s">
        <v>390</v>
      </c>
      <c r="J70" s="176" t="s">
        <v>391</v>
      </c>
    </row>
    <row r="71" s="148" customFormat="1" ht="94.9" customHeight="1" spans="1:10">
      <c r="A71" s="167">
        <v>129</v>
      </c>
      <c r="B71" s="168" t="s">
        <v>392</v>
      </c>
      <c r="C71" s="167" t="s">
        <v>18</v>
      </c>
      <c r="D71" s="169" t="s">
        <v>13</v>
      </c>
      <c r="E71" s="169" t="s">
        <v>393</v>
      </c>
      <c r="F71" s="169" t="s">
        <v>13</v>
      </c>
      <c r="G71" s="167" t="s">
        <v>210</v>
      </c>
      <c r="H71" s="170" t="str">
        <f>HYPERLINK("http://blogfile.huashijingji.com/BlogFile/129-陶建科老师.zip","课程包下载")</f>
        <v>课程包下载</v>
      </c>
      <c r="I71" s="169" t="s">
        <v>394</v>
      </c>
      <c r="J71" s="171" t="s">
        <v>395</v>
      </c>
    </row>
    <row r="72" s="148" customFormat="1" ht="94.9" customHeight="1" spans="1:10">
      <c r="A72" s="172">
        <v>132</v>
      </c>
      <c r="B72" s="173" t="s">
        <v>396</v>
      </c>
      <c r="C72" s="172" t="s">
        <v>12</v>
      </c>
      <c r="D72" s="174" t="s">
        <v>13</v>
      </c>
      <c r="E72" s="174" t="s">
        <v>397</v>
      </c>
      <c r="F72" s="174" t="s">
        <v>13</v>
      </c>
      <c r="G72" s="172" t="s">
        <v>398</v>
      </c>
      <c r="H72" s="175" t="str">
        <f>HYPERLINK("http://blogfile.huashijingji.com/BlogFile/132-王振柱老师.zip","课程包下载")</f>
        <v>课程包下载</v>
      </c>
      <c r="I72" s="174" t="s">
        <v>399</v>
      </c>
      <c r="J72" s="176" t="s">
        <v>400</v>
      </c>
    </row>
    <row r="73" s="148" customFormat="1" ht="94.9" customHeight="1" spans="1:10">
      <c r="A73" s="167">
        <v>133</v>
      </c>
      <c r="B73" s="168" t="s">
        <v>401</v>
      </c>
      <c r="C73" s="167" t="s">
        <v>12</v>
      </c>
      <c r="D73" s="169" t="s">
        <v>13</v>
      </c>
      <c r="E73" s="169" t="s">
        <v>402</v>
      </c>
      <c r="F73" s="169" t="s">
        <v>403</v>
      </c>
      <c r="G73" s="167" t="s">
        <v>91</v>
      </c>
      <c r="H73" s="170" t="str">
        <f>HYPERLINK("http://blogfile.huashijingji.com/BlogFile/133-汤红老师.zip","课程包下载")</f>
        <v>课程包下载</v>
      </c>
      <c r="I73" s="169" t="s">
        <v>404</v>
      </c>
      <c r="J73" s="171" t="s">
        <v>405</v>
      </c>
    </row>
    <row r="74" s="148" customFormat="1" ht="94.9" customHeight="1" spans="1:10">
      <c r="A74" s="172">
        <v>138</v>
      </c>
      <c r="B74" s="173" t="s">
        <v>406</v>
      </c>
      <c r="C74" s="172" t="s">
        <v>407</v>
      </c>
      <c r="D74" s="174" t="s">
        <v>13</v>
      </c>
      <c r="E74" s="174" t="s">
        <v>408</v>
      </c>
      <c r="F74" s="174" t="s">
        <v>409</v>
      </c>
      <c r="G74" s="172" t="s">
        <v>91</v>
      </c>
      <c r="H74" s="175" t="str">
        <f>HYPERLINK("http://blogfile.huashijingji.com/BlogFile/138-钟滔老师.zip","课程包下载")</f>
        <v>课程包下载</v>
      </c>
      <c r="I74" s="174" t="s">
        <v>410</v>
      </c>
      <c r="J74" s="176" t="s">
        <v>411</v>
      </c>
    </row>
    <row r="75" s="148" customFormat="1" ht="94.9" customHeight="1" spans="1:10">
      <c r="A75" s="167">
        <v>141</v>
      </c>
      <c r="B75" s="168" t="s">
        <v>412</v>
      </c>
      <c r="C75" s="167" t="s">
        <v>38</v>
      </c>
      <c r="D75" s="169" t="s">
        <v>413</v>
      </c>
      <c r="E75" s="169" t="s">
        <v>414</v>
      </c>
      <c r="F75" s="169" t="s">
        <v>415</v>
      </c>
      <c r="G75" s="167" t="s">
        <v>284</v>
      </c>
      <c r="H75" s="170" t="str">
        <f>HYPERLINK("http://blogfile.huashijingji.com/BlogFile/141-杨楠老师.zip","课程包下载")</f>
        <v>课程包下载</v>
      </c>
      <c r="I75" s="169" t="s">
        <v>416</v>
      </c>
      <c r="J75" s="171" t="s">
        <v>417</v>
      </c>
    </row>
    <row r="76" s="148" customFormat="1" ht="94.9" customHeight="1" spans="1:10">
      <c r="A76" s="172">
        <v>142</v>
      </c>
      <c r="B76" s="173" t="s">
        <v>418</v>
      </c>
      <c r="C76" s="172" t="s">
        <v>146</v>
      </c>
      <c r="D76" s="174" t="s">
        <v>13</v>
      </c>
      <c r="E76" s="174" t="s">
        <v>419</v>
      </c>
      <c r="F76" s="174" t="s">
        <v>420</v>
      </c>
      <c r="G76" s="172" t="s">
        <v>91</v>
      </c>
      <c r="H76" s="175" t="str">
        <f>HYPERLINK("http://blogfile.huashijingji.com/BlogFile/142-张轶老师.zip","课程包下载")</f>
        <v>课程包下载</v>
      </c>
      <c r="I76" s="174" t="s">
        <v>421</v>
      </c>
      <c r="J76" s="176" t="s">
        <v>422</v>
      </c>
    </row>
    <row r="77" s="148" customFormat="1" ht="94.9" customHeight="1" spans="1:10">
      <c r="A77" s="167">
        <v>145</v>
      </c>
      <c r="B77" s="168" t="s">
        <v>423</v>
      </c>
      <c r="C77" s="167" t="s">
        <v>270</v>
      </c>
      <c r="D77" s="169" t="s">
        <v>13</v>
      </c>
      <c r="E77" s="169" t="s">
        <v>424</v>
      </c>
      <c r="F77" s="169" t="s">
        <v>425</v>
      </c>
      <c r="G77" s="167" t="s">
        <v>97</v>
      </c>
      <c r="H77" s="170" t="str">
        <f>HYPERLINK("http://blogfile.huashijingji.com/BlogFile/145-何昉祎老师.zip","课程包下载")</f>
        <v>课程包下载</v>
      </c>
      <c r="I77" s="169" t="s">
        <v>426</v>
      </c>
      <c r="J77" s="171" t="s">
        <v>427</v>
      </c>
    </row>
    <row r="78" s="148" customFormat="1" ht="94.9" customHeight="1" spans="1:10">
      <c r="A78" s="172">
        <v>146</v>
      </c>
      <c r="B78" s="173" t="s">
        <v>428</v>
      </c>
      <c r="C78" s="172" t="s">
        <v>12</v>
      </c>
      <c r="D78" s="174" t="s">
        <v>429</v>
      </c>
      <c r="E78" s="174" t="s">
        <v>430</v>
      </c>
      <c r="F78" s="174" t="s">
        <v>13</v>
      </c>
      <c r="G78" s="172" t="s">
        <v>355</v>
      </c>
      <c r="H78" s="175" t="str">
        <f>HYPERLINK("http://blogfile.huashijingji.com/BlogFile/146-王婻默老师.zip","课程包下载")</f>
        <v>课程包下载</v>
      </c>
      <c r="I78" s="174" t="s">
        <v>431</v>
      </c>
      <c r="J78" s="176" t="s">
        <v>13</v>
      </c>
    </row>
    <row r="79" s="148" customFormat="1" ht="94.9" customHeight="1" spans="1:10">
      <c r="A79" s="167">
        <v>153</v>
      </c>
      <c r="B79" s="168" t="s">
        <v>432</v>
      </c>
      <c r="C79" s="167" t="s">
        <v>229</v>
      </c>
      <c r="D79" s="169" t="s">
        <v>433</v>
      </c>
      <c r="E79" s="169" t="s">
        <v>434</v>
      </c>
      <c r="F79" s="169" t="s">
        <v>435</v>
      </c>
      <c r="G79" s="167" t="s">
        <v>91</v>
      </c>
      <c r="H79" s="170" t="str">
        <f>HYPERLINK("http://blogfile.huashijingji.com/BlogFile/153-孙玮志老师.zip","课程包下载")</f>
        <v>课程包下载</v>
      </c>
      <c r="I79" s="169" t="s">
        <v>436</v>
      </c>
      <c r="J79" s="171" t="s">
        <v>437</v>
      </c>
    </row>
    <row r="80" s="148" customFormat="1" ht="94.9" customHeight="1" spans="1:10">
      <c r="A80" s="172">
        <v>155</v>
      </c>
      <c r="B80" s="173" t="s">
        <v>438</v>
      </c>
      <c r="C80" s="172" t="s">
        <v>18</v>
      </c>
      <c r="D80" s="174" t="s">
        <v>13</v>
      </c>
      <c r="E80" s="174" t="s">
        <v>439</v>
      </c>
      <c r="F80" s="174" t="s">
        <v>440</v>
      </c>
      <c r="G80" s="172" t="s">
        <v>168</v>
      </c>
      <c r="H80" s="175" t="str">
        <f>HYPERLINK("http://blogfile.huashijingji.com/BlogFile/155-李明仿老师.zip","课程包下载")</f>
        <v>课程包下载</v>
      </c>
      <c r="I80" s="174" t="s">
        <v>441</v>
      </c>
      <c r="J80" s="176" t="s">
        <v>442</v>
      </c>
    </row>
    <row r="81" s="148" customFormat="1" ht="94.9" customHeight="1" spans="1:10">
      <c r="A81" s="167">
        <v>156</v>
      </c>
      <c r="B81" s="168" t="s">
        <v>443</v>
      </c>
      <c r="C81" s="167" t="s">
        <v>46</v>
      </c>
      <c r="D81" s="169" t="s">
        <v>444</v>
      </c>
      <c r="E81" s="169" t="s">
        <v>445</v>
      </c>
      <c r="F81" s="169" t="s">
        <v>446</v>
      </c>
      <c r="G81" s="167" t="s">
        <v>49</v>
      </c>
      <c r="H81" s="170" t="str">
        <f>HYPERLINK("http://blogfile.huashijingji.com/BlogFile/156-李方老师.zip","课程包下载")</f>
        <v>课程包下载</v>
      </c>
      <c r="I81" s="169" t="s">
        <v>447</v>
      </c>
      <c r="J81" s="171" t="s">
        <v>448</v>
      </c>
    </row>
    <row r="82" s="148" customFormat="1" ht="94.9" customHeight="1" spans="1:10">
      <c r="A82" s="172">
        <v>157</v>
      </c>
      <c r="B82" s="173" t="s">
        <v>449</v>
      </c>
      <c r="C82" s="172" t="s">
        <v>159</v>
      </c>
      <c r="D82" s="174" t="s">
        <v>13</v>
      </c>
      <c r="E82" s="174" t="s">
        <v>450</v>
      </c>
      <c r="F82" s="174" t="s">
        <v>451</v>
      </c>
      <c r="G82" s="172" t="s">
        <v>385</v>
      </c>
      <c r="H82" s="175" t="str">
        <f>HYPERLINK("http://blogfile.huashijingji.com/BlogFile/157-杨素珍老师.zip","课程包下载")</f>
        <v>课程包下载</v>
      </c>
      <c r="I82" s="174" t="s">
        <v>452</v>
      </c>
      <c r="J82" s="176" t="s">
        <v>453</v>
      </c>
    </row>
    <row r="83" s="148" customFormat="1" ht="94.9" customHeight="1" spans="1:10">
      <c r="A83" s="167">
        <v>158</v>
      </c>
      <c r="B83" s="168" t="s">
        <v>454</v>
      </c>
      <c r="C83" s="167" t="s">
        <v>159</v>
      </c>
      <c r="D83" s="169" t="s">
        <v>455</v>
      </c>
      <c r="E83" s="169" t="s">
        <v>456</v>
      </c>
      <c r="F83" s="169" t="s">
        <v>457</v>
      </c>
      <c r="G83" s="167" t="s">
        <v>210</v>
      </c>
      <c r="H83" s="170" t="str">
        <f>HYPERLINK("http://blogfile.huashijingji.com/BlogFile/158-黄俊敏老师.zip","课程包下载")</f>
        <v>课程包下载</v>
      </c>
      <c r="I83" s="169" t="s">
        <v>458</v>
      </c>
      <c r="J83" s="171" t="s">
        <v>459</v>
      </c>
    </row>
    <row r="84" s="148" customFormat="1" ht="94.9" customHeight="1" spans="1:10">
      <c r="A84" s="172">
        <v>161</v>
      </c>
      <c r="B84" s="173" t="s">
        <v>460</v>
      </c>
      <c r="C84" s="172" t="s">
        <v>38</v>
      </c>
      <c r="D84" s="174" t="s">
        <v>13</v>
      </c>
      <c r="E84" s="174" t="s">
        <v>461</v>
      </c>
      <c r="F84" s="174" t="s">
        <v>462</v>
      </c>
      <c r="G84" s="172" t="s">
        <v>108</v>
      </c>
      <c r="H84" s="175" t="str">
        <f>HYPERLINK("http://blogfile.huashijingji.com/BlogFile/161-李东老师.zip","课程包下载")</f>
        <v>课程包下载</v>
      </c>
      <c r="I84" s="174" t="s">
        <v>463</v>
      </c>
      <c r="J84" s="176" t="s">
        <v>464</v>
      </c>
    </row>
    <row r="85" s="148" customFormat="1" ht="94.9" customHeight="1" spans="1:10">
      <c r="A85" s="167">
        <v>162</v>
      </c>
      <c r="B85" s="168" t="s">
        <v>465</v>
      </c>
      <c r="C85" s="167" t="s">
        <v>176</v>
      </c>
      <c r="D85" s="169" t="s">
        <v>13</v>
      </c>
      <c r="E85" s="169" t="s">
        <v>466</v>
      </c>
      <c r="F85" s="169" t="s">
        <v>467</v>
      </c>
      <c r="G85" s="167" t="s">
        <v>355</v>
      </c>
      <c r="H85" s="170" t="str">
        <f>HYPERLINK("http://blogfile.huashijingji.com/BlogFile/162-邹海龙老师.zip","课程包下载")</f>
        <v>课程包下载</v>
      </c>
      <c r="I85" s="169" t="s">
        <v>468</v>
      </c>
      <c r="J85" s="171" t="s">
        <v>469</v>
      </c>
    </row>
    <row r="86" s="148" customFormat="1" ht="94.9" customHeight="1" spans="1:10">
      <c r="A86" s="172">
        <v>166</v>
      </c>
      <c r="B86" s="173" t="s">
        <v>470</v>
      </c>
      <c r="C86" s="172" t="s">
        <v>38</v>
      </c>
      <c r="D86" s="174" t="s">
        <v>13</v>
      </c>
      <c r="E86" s="174" t="s">
        <v>471</v>
      </c>
      <c r="F86" s="174" t="s">
        <v>472</v>
      </c>
      <c r="G86" s="172" t="s">
        <v>49</v>
      </c>
      <c r="H86" s="175" t="str">
        <f>HYPERLINK("http://blogfile.huashijingji.com/BlogFile/166-董玉川老师.zip","课程包下载")</f>
        <v>课程包下载</v>
      </c>
      <c r="I86" s="174" t="s">
        <v>473</v>
      </c>
      <c r="J86" s="176" t="s">
        <v>474</v>
      </c>
    </row>
    <row r="87" s="148" customFormat="1" ht="94.9" customHeight="1" spans="1:10">
      <c r="A87" s="167">
        <v>167</v>
      </c>
      <c r="B87" s="168" t="s">
        <v>475</v>
      </c>
      <c r="C87" s="167" t="s">
        <v>38</v>
      </c>
      <c r="D87" s="169" t="s">
        <v>476</v>
      </c>
      <c r="E87" s="169" t="s">
        <v>477</v>
      </c>
      <c r="F87" s="169" t="s">
        <v>478</v>
      </c>
      <c r="G87" s="167" t="s">
        <v>355</v>
      </c>
      <c r="H87" s="170" t="str">
        <f>HYPERLINK("http://blogfile.huashijingji.com/BlogFile/167-秦浩洋老师.zip","课程包下载")</f>
        <v>课程包下载</v>
      </c>
      <c r="I87" s="169" t="s">
        <v>479</v>
      </c>
      <c r="J87" s="171" t="s">
        <v>480</v>
      </c>
    </row>
    <row r="88" s="148" customFormat="1" ht="94.9" customHeight="1" spans="1:10">
      <c r="A88" s="172">
        <v>168</v>
      </c>
      <c r="B88" s="173" t="s">
        <v>481</v>
      </c>
      <c r="C88" s="172" t="s">
        <v>159</v>
      </c>
      <c r="D88" s="174" t="s">
        <v>13</v>
      </c>
      <c r="E88" s="174" t="s">
        <v>482</v>
      </c>
      <c r="F88" s="174" t="s">
        <v>483</v>
      </c>
      <c r="G88" s="172" t="s">
        <v>91</v>
      </c>
      <c r="H88" s="175" t="str">
        <f>HYPERLINK("http://blogfile.huashijingji.com/BlogFile/168-李声华老师.zip","课程包下载")</f>
        <v>课程包下载</v>
      </c>
      <c r="I88" s="174" t="s">
        <v>484</v>
      </c>
      <c r="J88" s="176" t="s">
        <v>485</v>
      </c>
    </row>
    <row r="89" s="148" customFormat="1" ht="94.9" customHeight="1" spans="1:10">
      <c r="A89" s="167">
        <v>170</v>
      </c>
      <c r="B89" s="168" t="s">
        <v>486</v>
      </c>
      <c r="C89" s="167" t="s">
        <v>30</v>
      </c>
      <c r="D89" s="169" t="s">
        <v>288</v>
      </c>
      <c r="E89" s="169" t="s">
        <v>487</v>
      </c>
      <c r="F89" s="169" t="s">
        <v>13</v>
      </c>
      <c r="G89" s="167" t="s">
        <v>488</v>
      </c>
      <c r="H89" s="170" t="str">
        <f>HYPERLINK("http://blogfile.huashijingji.com/BlogFile/170-王生辉老师.zip","课程包下载")</f>
        <v>课程包下载</v>
      </c>
      <c r="I89" s="169" t="s">
        <v>489</v>
      </c>
      <c r="J89" s="171" t="s">
        <v>13</v>
      </c>
    </row>
    <row r="90" s="148" customFormat="1" ht="94.9" customHeight="1" spans="1:10">
      <c r="A90" s="172">
        <v>174</v>
      </c>
      <c r="B90" s="173" t="s">
        <v>490</v>
      </c>
      <c r="C90" s="172" t="s">
        <v>12</v>
      </c>
      <c r="D90" s="174" t="s">
        <v>288</v>
      </c>
      <c r="E90" s="174" t="s">
        <v>491</v>
      </c>
      <c r="F90" s="174" t="s">
        <v>492</v>
      </c>
      <c r="G90" s="172" t="s">
        <v>493</v>
      </c>
      <c r="H90" s="175" t="str">
        <f>HYPERLINK("http://blogfile.huashijingji.com/BlogFile/174-刘智刚老师.zip","课程包下载")</f>
        <v>课程包下载</v>
      </c>
      <c r="I90" s="174" t="s">
        <v>494</v>
      </c>
      <c r="J90" s="176" t="s">
        <v>495</v>
      </c>
    </row>
    <row r="91" s="148" customFormat="1" ht="94.9" customHeight="1" spans="1:10">
      <c r="A91" s="167">
        <v>177</v>
      </c>
      <c r="B91" s="168" t="s">
        <v>496</v>
      </c>
      <c r="C91" s="167" t="s">
        <v>38</v>
      </c>
      <c r="D91" s="169" t="s">
        <v>13</v>
      </c>
      <c r="E91" s="169" t="s">
        <v>497</v>
      </c>
      <c r="F91" s="169" t="s">
        <v>498</v>
      </c>
      <c r="G91" s="167" t="s">
        <v>488</v>
      </c>
      <c r="H91" s="170" t="str">
        <f>HYPERLINK("http://blogfile.huashijingji.com/BlogFile/177-阎金岱老师.zip","课程包下载")</f>
        <v>课程包下载</v>
      </c>
      <c r="I91" s="169" t="s">
        <v>499</v>
      </c>
      <c r="J91" s="171" t="s">
        <v>500</v>
      </c>
    </row>
    <row r="92" s="148" customFormat="1" ht="94.9" customHeight="1" spans="1:10">
      <c r="A92" s="172">
        <v>178</v>
      </c>
      <c r="B92" s="173" t="s">
        <v>501</v>
      </c>
      <c r="C92" s="172" t="s">
        <v>502</v>
      </c>
      <c r="D92" s="174" t="s">
        <v>13</v>
      </c>
      <c r="E92" s="174" t="s">
        <v>503</v>
      </c>
      <c r="F92" s="174" t="s">
        <v>504</v>
      </c>
      <c r="G92" s="172" t="s">
        <v>284</v>
      </c>
      <c r="H92" s="175" t="str">
        <f>HYPERLINK("http://blogfile.huashijingji.com/BlogFile/178-何春芳老师.zip","课程包下载")</f>
        <v>课程包下载</v>
      </c>
      <c r="I92" s="174" t="s">
        <v>505</v>
      </c>
      <c r="J92" s="176" t="s">
        <v>506</v>
      </c>
    </row>
    <row r="93" s="148" customFormat="1" ht="94.9" customHeight="1" spans="1:10">
      <c r="A93" s="167">
        <v>181</v>
      </c>
      <c r="B93" s="168" t="s">
        <v>507</v>
      </c>
      <c r="C93" s="167" t="s">
        <v>176</v>
      </c>
      <c r="D93" s="169" t="s">
        <v>13</v>
      </c>
      <c r="E93" s="169" t="s">
        <v>508</v>
      </c>
      <c r="F93" s="169" t="s">
        <v>509</v>
      </c>
      <c r="G93" s="167" t="s">
        <v>488</v>
      </c>
      <c r="H93" s="170" t="str">
        <f>HYPERLINK("http://blogfile.huashijingji.com/BlogFile/181-肖珂老师.zip","课程包下载")</f>
        <v>课程包下载</v>
      </c>
      <c r="I93" s="169" t="s">
        <v>510</v>
      </c>
      <c r="J93" s="171" t="s">
        <v>511</v>
      </c>
    </row>
    <row r="94" s="148" customFormat="1" ht="94.9" customHeight="1" spans="1:10">
      <c r="A94" s="172">
        <v>182</v>
      </c>
      <c r="B94" s="173" t="s">
        <v>512</v>
      </c>
      <c r="C94" s="172" t="s">
        <v>12</v>
      </c>
      <c r="D94" s="174" t="s">
        <v>513</v>
      </c>
      <c r="E94" s="174" t="s">
        <v>514</v>
      </c>
      <c r="F94" s="174" t="s">
        <v>515</v>
      </c>
      <c r="G94" s="172" t="s">
        <v>26</v>
      </c>
      <c r="H94" s="175" t="str">
        <f>HYPERLINK("http://blogfile.huashijingji.com/BlogFile/182-倪莉老师.zip","课程包下载")</f>
        <v>课程包下载</v>
      </c>
      <c r="I94" s="174" t="s">
        <v>516</v>
      </c>
      <c r="J94" s="176" t="s">
        <v>517</v>
      </c>
    </row>
    <row r="95" s="148" customFormat="1" ht="94.9" customHeight="1" spans="1:10">
      <c r="A95" s="167">
        <v>186</v>
      </c>
      <c r="B95" s="168" t="s">
        <v>518</v>
      </c>
      <c r="C95" s="167" t="s">
        <v>182</v>
      </c>
      <c r="D95" s="169" t="s">
        <v>519</v>
      </c>
      <c r="E95" s="169" t="s">
        <v>520</v>
      </c>
      <c r="F95" s="169" t="s">
        <v>521</v>
      </c>
      <c r="G95" s="167" t="s">
        <v>355</v>
      </c>
      <c r="H95" s="170" t="str">
        <f>HYPERLINK("http://blogfile.huashijingji.com/BlogFile/186-吴梓境老师.zip","课程包下载")</f>
        <v>课程包下载</v>
      </c>
      <c r="I95" s="169" t="s">
        <v>522</v>
      </c>
      <c r="J95" s="171" t="s">
        <v>523</v>
      </c>
    </row>
    <row r="96" s="148" customFormat="1" ht="94.9" customHeight="1" spans="1:10">
      <c r="A96" s="172">
        <v>187</v>
      </c>
      <c r="B96" s="173" t="s">
        <v>524</v>
      </c>
      <c r="C96" s="172" t="s">
        <v>38</v>
      </c>
      <c r="D96" s="174" t="s">
        <v>13</v>
      </c>
      <c r="E96" s="174" t="s">
        <v>525</v>
      </c>
      <c r="F96" s="174" t="s">
        <v>526</v>
      </c>
      <c r="G96" s="172" t="s">
        <v>210</v>
      </c>
      <c r="H96" s="175" t="str">
        <f>HYPERLINK("http://blogfile.huashijingji.com/BlogFile/187-赵伟功老师.zip","课程包下载")</f>
        <v>课程包下载</v>
      </c>
      <c r="I96" s="174" t="s">
        <v>527</v>
      </c>
      <c r="J96" s="176" t="s">
        <v>528</v>
      </c>
    </row>
    <row r="97" s="148" customFormat="1" ht="94.9" customHeight="1" spans="1:10">
      <c r="A97" s="167">
        <v>189</v>
      </c>
      <c r="B97" s="168" t="s">
        <v>529</v>
      </c>
      <c r="C97" s="167" t="s">
        <v>46</v>
      </c>
      <c r="D97" s="169" t="s">
        <v>530</v>
      </c>
      <c r="E97" s="169" t="s">
        <v>531</v>
      </c>
      <c r="F97" s="169" t="s">
        <v>532</v>
      </c>
      <c r="G97" s="167" t="s">
        <v>136</v>
      </c>
      <c r="H97" s="170" t="str">
        <f>HYPERLINK("http://blogfile.huashijingji.com/BlogFile/189-赵原老师.zip","课程包下载")</f>
        <v>课程包下载</v>
      </c>
      <c r="I97" s="169" t="s">
        <v>533</v>
      </c>
      <c r="J97" s="171" t="s">
        <v>13</v>
      </c>
    </row>
    <row r="98" s="148" customFormat="1" ht="94.9" customHeight="1" spans="1:10">
      <c r="A98" s="172">
        <v>190</v>
      </c>
      <c r="B98" s="173" t="s">
        <v>534</v>
      </c>
      <c r="C98" s="172" t="s">
        <v>46</v>
      </c>
      <c r="D98" s="174" t="s">
        <v>13</v>
      </c>
      <c r="E98" s="174" t="s">
        <v>535</v>
      </c>
      <c r="F98" s="174" t="s">
        <v>13</v>
      </c>
      <c r="G98" s="172" t="s">
        <v>97</v>
      </c>
      <c r="H98" s="175" t="str">
        <f>HYPERLINK("http://blogfile.huashijingji.com/BlogFile/190-韩天成老师.zip","课程包下载")</f>
        <v>课程包下载</v>
      </c>
      <c r="I98" s="174" t="s">
        <v>536</v>
      </c>
      <c r="J98" s="176" t="s">
        <v>537</v>
      </c>
    </row>
    <row r="99" s="148" customFormat="1" ht="94.9" customHeight="1" spans="1:10">
      <c r="A99" s="167">
        <v>191</v>
      </c>
      <c r="B99" s="168" t="s">
        <v>538</v>
      </c>
      <c r="C99" s="167" t="s">
        <v>12</v>
      </c>
      <c r="D99" s="169" t="s">
        <v>13</v>
      </c>
      <c r="E99" s="169"/>
      <c r="F99" s="169" t="s">
        <v>539</v>
      </c>
      <c r="G99" s="167" t="s">
        <v>80</v>
      </c>
      <c r="H99" s="170" t="str">
        <f>HYPERLINK("http://blogfile.huashijingji.com/BlogFile/191-彭志升老师.zip","课程包下载")</f>
        <v>课程包下载</v>
      </c>
      <c r="I99" s="169" t="s">
        <v>540</v>
      </c>
      <c r="J99" s="171" t="s">
        <v>541</v>
      </c>
    </row>
    <row r="100" s="148" customFormat="1" ht="94.9" customHeight="1" spans="1:10">
      <c r="A100" s="172">
        <v>193</v>
      </c>
      <c r="B100" s="173" t="s">
        <v>542</v>
      </c>
      <c r="C100" s="172" t="s">
        <v>276</v>
      </c>
      <c r="D100" s="174" t="s">
        <v>13</v>
      </c>
      <c r="E100" s="174" t="s">
        <v>543</v>
      </c>
      <c r="F100" s="174" t="s">
        <v>13</v>
      </c>
      <c r="G100" s="172" t="s">
        <v>97</v>
      </c>
      <c r="H100" s="175" t="str">
        <f>HYPERLINK("http://blogfile.huashijingji.com/BlogFile/193-李悟老师.zip","课程包下载")</f>
        <v>课程包下载</v>
      </c>
      <c r="I100" s="174" t="s">
        <v>544</v>
      </c>
      <c r="J100" s="176" t="s">
        <v>545</v>
      </c>
    </row>
    <row r="101" s="148" customFormat="1" ht="94.9" customHeight="1" spans="1:10">
      <c r="A101" s="167">
        <v>196</v>
      </c>
      <c r="B101" s="168" t="s">
        <v>546</v>
      </c>
      <c r="C101" s="167" t="s">
        <v>38</v>
      </c>
      <c r="D101" s="169" t="s">
        <v>13</v>
      </c>
      <c r="E101" s="169" t="s">
        <v>547</v>
      </c>
      <c r="F101" s="169" t="s">
        <v>548</v>
      </c>
      <c r="G101" s="167" t="s">
        <v>488</v>
      </c>
      <c r="H101" s="170" t="str">
        <f>HYPERLINK("http://blogfile.huashijingji.com/BlogFile/196-李美鲜老师.zip","课程包下载")</f>
        <v>课程包下载</v>
      </c>
      <c r="I101" s="169" t="s">
        <v>549</v>
      </c>
      <c r="J101" s="171" t="s">
        <v>550</v>
      </c>
    </row>
    <row r="102" s="148" customFormat="1" ht="94.9" customHeight="1" spans="1:10">
      <c r="A102" s="172">
        <v>198</v>
      </c>
      <c r="B102" s="173" t="s">
        <v>551</v>
      </c>
      <c r="C102" s="172" t="s">
        <v>182</v>
      </c>
      <c r="D102" s="174" t="s">
        <v>552</v>
      </c>
      <c r="E102" s="174" t="s">
        <v>553</v>
      </c>
      <c r="F102" s="174" t="s">
        <v>554</v>
      </c>
      <c r="G102" s="172" t="s">
        <v>385</v>
      </c>
      <c r="H102" s="175" t="str">
        <f>HYPERLINK("http://blogfile.huashijingji.com/BlogFile/198-董海滨老师.zip","课程包下载")</f>
        <v>课程包下载</v>
      </c>
      <c r="I102" s="174" t="s">
        <v>555</v>
      </c>
      <c r="J102" s="176" t="s">
        <v>556</v>
      </c>
    </row>
    <row r="103" s="148" customFormat="1" ht="94.9" customHeight="1" spans="1:10">
      <c r="A103" s="167">
        <v>204</v>
      </c>
      <c r="B103" s="168" t="s">
        <v>557</v>
      </c>
      <c r="C103" s="167" t="s">
        <v>159</v>
      </c>
      <c r="D103" s="169" t="s">
        <v>13</v>
      </c>
      <c r="E103" s="169" t="s">
        <v>558</v>
      </c>
      <c r="F103" s="169" t="s">
        <v>559</v>
      </c>
      <c r="G103" s="167" t="s">
        <v>168</v>
      </c>
      <c r="H103" s="170" t="str">
        <f>HYPERLINK("http://blogfile.huashijingji.com/BlogFile/204-戴辉平老师.zip","课程包下载")</f>
        <v>课程包下载</v>
      </c>
      <c r="I103" s="169" t="s">
        <v>560</v>
      </c>
      <c r="J103" s="171" t="s">
        <v>561</v>
      </c>
    </row>
    <row r="104" s="148" customFormat="1" ht="94.9" customHeight="1" spans="1:10">
      <c r="A104" s="172">
        <v>205</v>
      </c>
      <c r="B104" s="173" t="s">
        <v>562</v>
      </c>
      <c r="C104" s="172" t="s">
        <v>12</v>
      </c>
      <c r="D104" s="174" t="s">
        <v>13</v>
      </c>
      <c r="E104" s="174" t="s">
        <v>563</v>
      </c>
      <c r="F104" s="174" t="s">
        <v>564</v>
      </c>
      <c r="G104" s="172" t="s">
        <v>565</v>
      </c>
      <c r="H104" s="175" t="str">
        <f>HYPERLINK("http://blogfile.huashijingji.com/BlogFile/205-萧湘老师.zip","课程包下载")</f>
        <v>课程包下载</v>
      </c>
      <c r="I104" s="174" t="s">
        <v>566</v>
      </c>
      <c r="J104" s="176" t="s">
        <v>567</v>
      </c>
    </row>
    <row r="105" s="148" customFormat="1" ht="94.9" customHeight="1" spans="1:10">
      <c r="A105" s="167">
        <v>209</v>
      </c>
      <c r="B105" s="168" t="s">
        <v>568</v>
      </c>
      <c r="C105" s="167" t="s">
        <v>38</v>
      </c>
      <c r="D105" s="169" t="s">
        <v>569</v>
      </c>
      <c r="E105" s="169" t="s">
        <v>570</v>
      </c>
      <c r="F105" s="169" t="s">
        <v>571</v>
      </c>
      <c r="G105" s="167" t="s">
        <v>374</v>
      </c>
      <c r="H105" s="170" t="str">
        <f>HYPERLINK("http://blogfile.huashijingji.com/BlogFile/209-熊伟老师.zip","课程包下载")</f>
        <v>课程包下载</v>
      </c>
      <c r="I105" s="169" t="s">
        <v>572</v>
      </c>
      <c r="J105" s="171" t="s">
        <v>573</v>
      </c>
    </row>
    <row r="106" s="148" customFormat="1" ht="94.9" customHeight="1" spans="1:10">
      <c r="A106" s="172">
        <v>212</v>
      </c>
      <c r="B106" s="173" t="s">
        <v>574</v>
      </c>
      <c r="C106" s="172" t="s">
        <v>38</v>
      </c>
      <c r="D106" s="174" t="s">
        <v>13</v>
      </c>
      <c r="E106" s="174" t="s">
        <v>575</v>
      </c>
      <c r="F106" s="174" t="s">
        <v>576</v>
      </c>
      <c r="G106" s="172" t="s">
        <v>577</v>
      </c>
      <c r="H106" s="175" t="str">
        <f>HYPERLINK("http://blogfile.huashijingji.com/BlogFile/212-朱磊老师.zip","课程包下载")</f>
        <v>课程包下载</v>
      </c>
      <c r="I106" s="174" t="s">
        <v>578</v>
      </c>
      <c r="J106" s="176" t="s">
        <v>579</v>
      </c>
    </row>
    <row r="107" s="148" customFormat="1" ht="94.9" customHeight="1" spans="1:10">
      <c r="A107" s="167">
        <v>218</v>
      </c>
      <c r="B107" s="168" t="s">
        <v>580</v>
      </c>
      <c r="C107" s="167" t="s">
        <v>38</v>
      </c>
      <c r="D107" s="169" t="s">
        <v>13</v>
      </c>
      <c r="E107" s="169" t="s">
        <v>581</v>
      </c>
      <c r="F107" s="169" t="s">
        <v>582</v>
      </c>
      <c r="G107" s="167" t="s">
        <v>108</v>
      </c>
      <c r="H107" s="170" t="str">
        <f>HYPERLINK("http://blogfile.huashijingji.com/BlogFile/218-任文建老师.zip","课程包下载")</f>
        <v>课程包下载</v>
      </c>
      <c r="I107" s="169" t="s">
        <v>583</v>
      </c>
      <c r="J107" s="171" t="s">
        <v>584</v>
      </c>
    </row>
    <row r="108" s="148" customFormat="1" ht="94.9" customHeight="1" spans="1:10">
      <c r="A108" s="172">
        <v>220</v>
      </c>
      <c r="B108" s="173" t="s">
        <v>585</v>
      </c>
      <c r="C108" s="172" t="s">
        <v>38</v>
      </c>
      <c r="D108" s="174" t="s">
        <v>586</v>
      </c>
      <c r="E108" s="174" t="s">
        <v>587</v>
      </c>
      <c r="F108" s="174" t="s">
        <v>588</v>
      </c>
      <c r="G108" s="172" t="s">
        <v>91</v>
      </c>
      <c r="H108" s="175" t="str">
        <f>HYPERLINK("http://blogfile.huashijingji.com/BlogFile/220-史振钧老师.zip","课程包下载")</f>
        <v>课程包下载</v>
      </c>
      <c r="I108" s="174" t="s">
        <v>589</v>
      </c>
      <c r="J108" s="176" t="s">
        <v>590</v>
      </c>
    </row>
    <row r="109" s="148" customFormat="1" ht="94.9" customHeight="1" spans="1:10">
      <c r="A109" s="167">
        <v>222</v>
      </c>
      <c r="B109" s="168" t="s">
        <v>591</v>
      </c>
      <c r="C109" s="167" t="s">
        <v>182</v>
      </c>
      <c r="D109" s="169" t="s">
        <v>13</v>
      </c>
      <c r="E109" s="169" t="s">
        <v>592</v>
      </c>
      <c r="F109" s="169" t="s">
        <v>593</v>
      </c>
      <c r="G109" s="167" t="s">
        <v>26</v>
      </c>
      <c r="H109" s="170" t="str">
        <f>HYPERLINK("http://blogfile.huashijingji.com/BlogFile/222-李真老师.zip","课程包下载")</f>
        <v>课程包下载</v>
      </c>
      <c r="I109" s="169" t="s">
        <v>594</v>
      </c>
      <c r="J109" s="171" t="s">
        <v>595</v>
      </c>
    </row>
    <row r="110" s="148" customFormat="1" ht="94.9" customHeight="1" spans="1:10">
      <c r="A110" s="172">
        <v>224</v>
      </c>
      <c r="B110" s="173" t="s">
        <v>596</v>
      </c>
      <c r="C110" s="172" t="s">
        <v>134</v>
      </c>
      <c r="D110" s="174" t="s">
        <v>13</v>
      </c>
      <c r="E110" s="174" t="s">
        <v>597</v>
      </c>
      <c r="F110" s="174" t="s">
        <v>598</v>
      </c>
      <c r="G110" s="172" t="s">
        <v>599</v>
      </c>
      <c r="H110" s="175" t="str">
        <f>HYPERLINK("http://blogfile.huashijingji.com/BlogFile/224-刘强老师.zip","课程包下载")</f>
        <v>课程包下载</v>
      </c>
      <c r="I110" s="174" t="s">
        <v>600</v>
      </c>
      <c r="J110" s="176" t="s">
        <v>601</v>
      </c>
    </row>
    <row r="111" s="148" customFormat="1" ht="94.9" customHeight="1" spans="1:10">
      <c r="A111" s="167">
        <v>226</v>
      </c>
      <c r="B111" s="168" t="s">
        <v>602</v>
      </c>
      <c r="C111" s="167" t="s">
        <v>502</v>
      </c>
      <c r="D111" s="169" t="s">
        <v>13</v>
      </c>
      <c r="E111" s="169"/>
      <c r="F111" s="169" t="s">
        <v>603</v>
      </c>
      <c r="G111" s="167" t="s">
        <v>604</v>
      </c>
      <c r="H111" s="170" t="str">
        <f>HYPERLINK("http://blogfile.huashijingji.com/BlogFile/226-杨红老师.zip","课程包下载")</f>
        <v>课程包下载</v>
      </c>
      <c r="I111" s="169" t="s">
        <v>605</v>
      </c>
      <c r="J111" s="171" t="s">
        <v>13</v>
      </c>
    </row>
    <row r="112" s="148" customFormat="1" ht="94.9" customHeight="1" spans="1:10">
      <c r="A112" s="172">
        <v>228</v>
      </c>
      <c r="B112" s="173" t="s">
        <v>606</v>
      </c>
      <c r="C112" s="172" t="s">
        <v>18</v>
      </c>
      <c r="D112" s="174" t="s">
        <v>13</v>
      </c>
      <c r="E112" s="174" t="s">
        <v>607</v>
      </c>
      <c r="F112" s="174" t="s">
        <v>608</v>
      </c>
      <c r="G112" s="172" t="s">
        <v>210</v>
      </c>
      <c r="H112" s="175" t="str">
        <f>HYPERLINK("http://blogfile.huashijingji.com/BlogFile/228-朱军老师.zip","课程包下载")</f>
        <v>课程包下载</v>
      </c>
      <c r="I112" s="174" t="s">
        <v>609</v>
      </c>
      <c r="J112" s="176" t="s">
        <v>610</v>
      </c>
    </row>
    <row r="113" s="148" customFormat="1" ht="94.9" customHeight="1" spans="1:10">
      <c r="A113" s="167">
        <v>229</v>
      </c>
      <c r="B113" s="168" t="s">
        <v>611</v>
      </c>
      <c r="C113" s="167" t="s">
        <v>46</v>
      </c>
      <c r="D113" s="169" t="s">
        <v>13</v>
      </c>
      <c r="E113" s="169" t="s">
        <v>612</v>
      </c>
      <c r="F113" s="169" t="s">
        <v>13</v>
      </c>
      <c r="G113" s="167" t="s">
        <v>26</v>
      </c>
      <c r="H113" s="170" t="str">
        <f>HYPERLINK("http://blogfile.huashijingji.com/BlogFile/229-谢晗苑老师.zip","课程包下载")</f>
        <v>课程包下载</v>
      </c>
      <c r="I113" s="169" t="s">
        <v>613</v>
      </c>
      <c r="J113" s="171" t="s">
        <v>614</v>
      </c>
    </row>
    <row r="114" s="148" customFormat="1" ht="94.9" customHeight="1" spans="1:10">
      <c r="A114" s="172">
        <v>230</v>
      </c>
      <c r="B114" s="173" t="s">
        <v>615</v>
      </c>
      <c r="C114" s="172" t="s">
        <v>12</v>
      </c>
      <c r="D114" s="174" t="s">
        <v>13</v>
      </c>
      <c r="E114" s="174"/>
      <c r="F114" s="174" t="s">
        <v>13</v>
      </c>
      <c r="G114" s="172" t="s">
        <v>91</v>
      </c>
      <c r="H114" s="175" t="str">
        <f>HYPERLINK("http://blogfile.huashijingji.com/BlogFile/230-李杨老师.zip","课程包下载")</f>
        <v>课程包下载</v>
      </c>
      <c r="I114" s="174" t="s">
        <v>616</v>
      </c>
      <c r="J114" s="176" t="s">
        <v>617</v>
      </c>
    </row>
    <row r="115" s="148" customFormat="1" ht="94.9" customHeight="1" spans="1:10">
      <c r="A115" s="167">
        <v>231</v>
      </c>
      <c r="B115" s="168" t="s">
        <v>618</v>
      </c>
      <c r="C115" s="167" t="s">
        <v>18</v>
      </c>
      <c r="D115" s="169" t="s">
        <v>444</v>
      </c>
      <c r="E115" s="169" t="s">
        <v>619</v>
      </c>
      <c r="F115" s="169" t="s">
        <v>620</v>
      </c>
      <c r="G115" s="167" t="s">
        <v>49</v>
      </c>
      <c r="H115" s="170" t="str">
        <f>HYPERLINK("http://blogfile.huashijingji.com/BlogFile/231-李科老师.zip","课程包下载")</f>
        <v>课程包下载</v>
      </c>
      <c r="I115" s="169" t="s">
        <v>621</v>
      </c>
      <c r="J115" s="171" t="s">
        <v>622</v>
      </c>
    </row>
    <row r="116" s="148" customFormat="1" ht="94.9" customHeight="1" spans="1:10">
      <c r="A116" s="172">
        <v>232</v>
      </c>
      <c r="B116" s="173" t="s">
        <v>623</v>
      </c>
      <c r="C116" s="172" t="s">
        <v>38</v>
      </c>
      <c r="D116" s="174" t="s">
        <v>13</v>
      </c>
      <c r="E116" s="174" t="s">
        <v>624</v>
      </c>
      <c r="F116" s="174" t="s">
        <v>625</v>
      </c>
      <c r="G116" s="172" t="s">
        <v>42</v>
      </c>
      <c r="H116" s="175" t="str">
        <f>HYPERLINK("http://blogfile.huashijingji.com/BlogFile/232-张世军老师.zip","课程包下载")</f>
        <v>课程包下载</v>
      </c>
      <c r="I116" s="174" t="s">
        <v>626</v>
      </c>
      <c r="J116" s="176" t="s">
        <v>627</v>
      </c>
    </row>
    <row r="117" s="148" customFormat="1" ht="94.9" customHeight="1" spans="1:10">
      <c r="A117" s="167">
        <v>233</v>
      </c>
      <c r="B117" s="168" t="s">
        <v>628</v>
      </c>
      <c r="C117" s="167" t="s">
        <v>12</v>
      </c>
      <c r="D117" s="169" t="s">
        <v>13</v>
      </c>
      <c r="E117" s="169" t="s">
        <v>629</v>
      </c>
      <c r="F117" s="169" t="s">
        <v>630</v>
      </c>
      <c r="G117" s="167" t="s">
        <v>91</v>
      </c>
      <c r="H117" s="170" t="str">
        <f>HYPERLINK("http://blogfile.huashijingji.com/BlogFile/233-刘俊文老师.zip","课程包下载")</f>
        <v>课程包下载</v>
      </c>
      <c r="I117" s="169" t="s">
        <v>631</v>
      </c>
      <c r="J117" s="171" t="s">
        <v>632</v>
      </c>
    </row>
    <row r="118" s="148" customFormat="1" ht="94.9" customHeight="1" spans="1:10">
      <c r="A118" s="172">
        <v>234</v>
      </c>
      <c r="B118" s="173" t="s">
        <v>633</v>
      </c>
      <c r="C118" s="172" t="s">
        <v>12</v>
      </c>
      <c r="D118" s="174" t="s">
        <v>429</v>
      </c>
      <c r="E118" s="174" t="s">
        <v>634</v>
      </c>
      <c r="F118" s="174" t="s">
        <v>130</v>
      </c>
      <c r="G118" s="172" t="s">
        <v>355</v>
      </c>
      <c r="H118" s="175" t="str">
        <f>HYPERLINK("http://blogfile.huashijingji.com/BlogFile/234-孙艺庭老师.zip","课程包下载")</f>
        <v>课程包下载</v>
      </c>
      <c r="I118" s="174" t="s">
        <v>635</v>
      </c>
      <c r="J118" s="176" t="s">
        <v>636</v>
      </c>
    </row>
    <row r="119" s="148" customFormat="1" ht="94.9" customHeight="1" spans="1:10">
      <c r="A119" s="167">
        <v>237</v>
      </c>
      <c r="B119" s="168" t="s">
        <v>637</v>
      </c>
      <c r="C119" s="167" t="s">
        <v>159</v>
      </c>
      <c r="D119" s="169" t="s">
        <v>13</v>
      </c>
      <c r="E119" s="169" t="s">
        <v>638</v>
      </c>
      <c r="F119" s="169" t="s">
        <v>639</v>
      </c>
      <c r="G119" s="167" t="s">
        <v>91</v>
      </c>
      <c r="H119" s="170" t="str">
        <f>HYPERLINK("http://blogfile.huashijingji.com/BlogFile/237-张坤老师.zip","课程包下载")</f>
        <v>课程包下载</v>
      </c>
      <c r="I119" s="169" t="s">
        <v>640</v>
      </c>
      <c r="J119" s="171" t="s">
        <v>641</v>
      </c>
    </row>
    <row r="120" s="148" customFormat="1" ht="94.9" customHeight="1" spans="1:10">
      <c r="A120" s="172">
        <v>239</v>
      </c>
      <c r="B120" s="173" t="s">
        <v>642</v>
      </c>
      <c r="C120" s="172" t="s">
        <v>38</v>
      </c>
      <c r="D120" s="174" t="s">
        <v>13</v>
      </c>
      <c r="E120" s="174" t="s">
        <v>643</v>
      </c>
      <c r="F120" s="174" t="s">
        <v>644</v>
      </c>
      <c r="G120" s="172" t="s">
        <v>91</v>
      </c>
      <c r="H120" s="175" t="str">
        <f>HYPERLINK("http://blogfile.huashijingji.com/BlogFile/239-赵天明老师.zip","课程包下载")</f>
        <v>课程包下载</v>
      </c>
      <c r="I120" s="174" t="s">
        <v>645</v>
      </c>
      <c r="J120" s="176" t="s">
        <v>646</v>
      </c>
    </row>
    <row r="121" s="148" customFormat="1" ht="94.9" customHeight="1" spans="1:10">
      <c r="A121" s="167">
        <v>241</v>
      </c>
      <c r="B121" s="168" t="s">
        <v>647</v>
      </c>
      <c r="C121" s="167" t="s">
        <v>648</v>
      </c>
      <c r="D121" s="169" t="s">
        <v>649</v>
      </c>
      <c r="E121" s="169" t="s">
        <v>650</v>
      </c>
      <c r="F121" s="169" t="s">
        <v>651</v>
      </c>
      <c r="G121" s="167" t="s">
        <v>26</v>
      </c>
      <c r="H121" s="170" t="str">
        <f>HYPERLINK("http://blogfile.huashijingji.com/BlogFile/241-赵超老师.zip","课程包下载")</f>
        <v>课程包下载</v>
      </c>
      <c r="I121" s="169" t="s">
        <v>652</v>
      </c>
      <c r="J121" s="171" t="s">
        <v>653</v>
      </c>
    </row>
    <row r="122" s="148" customFormat="1" ht="94.9" customHeight="1" spans="1:10">
      <c r="A122" s="172">
        <v>242</v>
      </c>
      <c r="B122" s="173" t="s">
        <v>654</v>
      </c>
      <c r="C122" s="172" t="s">
        <v>159</v>
      </c>
      <c r="D122" s="174" t="s">
        <v>655</v>
      </c>
      <c r="E122" s="174" t="s">
        <v>656</v>
      </c>
      <c r="F122" s="174" t="s">
        <v>657</v>
      </c>
      <c r="G122" s="172" t="s">
        <v>658</v>
      </c>
      <c r="H122" s="175" t="str">
        <f>HYPERLINK("http://blogfile.huashijingji.com/BlogFile/242-张振远老师.zip","课程包下载")</f>
        <v>课程包下载</v>
      </c>
      <c r="I122" s="174" t="s">
        <v>659</v>
      </c>
      <c r="J122" s="176" t="s">
        <v>660</v>
      </c>
    </row>
    <row r="123" s="148" customFormat="1" ht="94.9" customHeight="1" spans="1:10">
      <c r="A123" s="167">
        <v>243</v>
      </c>
      <c r="B123" s="168" t="s">
        <v>661</v>
      </c>
      <c r="C123" s="167" t="s">
        <v>176</v>
      </c>
      <c r="D123" s="169" t="s">
        <v>13</v>
      </c>
      <c r="E123" s="169" t="s">
        <v>160</v>
      </c>
      <c r="F123" s="169" t="s">
        <v>130</v>
      </c>
      <c r="G123" s="167" t="s">
        <v>662</v>
      </c>
      <c r="H123" s="170" t="str">
        <f>HYPERLINK("http://blogfile.huashijingji.com/BlogFile/243-杨俊老师.zip","课程包下载")</f>
        <v>课程包下载</v>
      </c>
      <c r="I123" s="169" t="s">
        <v>663</v>
      </c>
      <c r="J123" s="171" t="s">
        <v>664</v>
      </c>
    </row>
    <row r="124" s="148" customFormat="1" ht="94.9" customHeight="1" spans="1:10">
      <c r="A124" s="172">
        <v>244</v>
      </c>
      <c r="B124" s="173" t="s">
        <v>665</v>
      </c>
      <c r="C124" s="172" t="s">
        <v>46</v>
      </c>
      <c r="D124" s="174" t="s">
        <v>13</v>
      </c>
      <c r="E124" s="174" t="s">
        <v>666</v>
      </c>
      <c r="F124" s="174" t="s">
        <v>667</v>
      </c>
      <c r="G124" s="172" t="s">
        <v>80</v>
      </c>
      <c r="H124" s="175" t="str">
        <f>HYPERLINK("http://blogfile.huashijingji.com/BlogFile/244-吴鹏德老师.zip","课程包下载")</f>
        <v>课程包下载</v>
      </c>
      <c r="I124" s="174" t="s">
        <v>668</v>
      </c>
      <c r="J124" s="176" t="s">
        <v>669</v>
      </c>
    </row>
    <row r="125" s="148" customFormat="1" ht="94.9" customHeight="1" spans="1:10">
      <c r="A125" s="167">
        <v>245</v>
      </c>
      <c r="B125" s="168" t="s">
        <v>670</v>
      </c>
      <c r="C125" s="167" t="s">
        <v>38</v>
      </c>
      <c r="D125" s="169" t="s">
        <v>13</v>
      </c>
      <c r="E125" s="169" t="s">
        <v>671</v>
      </c>
      <c r="F125" s="169" t="s">
        <v>13</v>
      </c>
      <c r="G125" s="167" t="s">
        <v>278</v>
      </c>
      <c r="H125" s="170" t="str">
        <f>HYPERLINK("http://blogfile.huashijingji.com/BlogFile/245-周黎辉老师.zip","课程包下载")</f>
        <v>课程包下载</v>
      </c>
      <c r="I125" s="169" t="s">
        <v>672</v>
      </c>
      <c r="J125" s="171" t="s">
        <v>673</v>
      </c>
    </row>
    <row r="126" s="148" customFormat="1" ht="94.9" customHeight="1" spans="1:10">
      <c r="A126" s="172">
        <v>249</v>
      </c>
      <c r="B126" s="173" t="s">
        <v>674</v>
      </c>
      <c r="C126" s="172" t="s">
        <v>38</v>
      </c>
      <c r="D126" s="174" t="s">
        <v>13</v>
      </c>
      <c r="E126" s="174" t="s">
        <v>675</v>
      </c>
      <c r="F126" s="174" t="s">
        <v>676</v>
      </c>
      <c r="G126" s="172" t="s">
        <v>162</v>
      </c>
      <c r="H126" s="175" t="str">
        <f>HYPERLINK("http://blogfile.huashijingji.com/BlogFile/249-曾秋香老师.zip","课程包下载")</f>
        <v>课程包下载</v>
      </c>
      <c r="I126" s="174" t="s">
        <v>677</v>
      </c>
      <c r="J126" s="176" t="s">
        <v>678</v>
      </c>
    </row>
    <row r="127" s="148" customFormat="1" ht="94.9" customHeight="1" spans="1:10">
      <c r="A127" s="167">
        <v>250</v>
      </c>
      <c r="B127" s="168" t="s">
        <v>679</v>
      </c>
      <c r="C127" s="167" t="s">
        <v>12</v>
      </c>
      <c r="D127" s="169" t="s">
        <v>680</v>
      </c>
      <c r="E127" s="169" t="s">
        <v>681</v>
      </c>
      <c r="F127" s="169" t="s">
        <v>682</v>
      </c>
      <c r="G127" s="167" t="s">
        <v>136</v>
      </c>
      <c r="H127" s="170" t="str">
        <f>HYPERLINK("http://blogfile.huashijingji.com/BlogFile/250-杨阳老师.zip","课程包下载")</f>
        <v>课程包下载</v>
      </c>
      <c r="I127" s="169" t="s">
        <v>683</v>
      </c>
      <c r="J127" s="171" t="s">
        <v>13</v>
      </c>
    </row>
    <row r="128" s="148" customFormat="1" ht="94.9" customHeight="1" spans="1:10">
      <c r="A128" s="172">
        <v>251</v>
      </c>
      <c r="B128" s="173" t="s">
        <v>684</v>
      </c>
      <c r="C128" s="172" t="s">
        <v>12</v>
      </c>
      <c r="D128" s="174" t="s">
        <v>13</v>
      </c>
      <c r="E128" s="174" t="s">
        <v>685</v>
      </c>
      <c r="F128" s="174" t="s">
        <v>686</v>
      </c>
      <c r="G128" s="172" t="s">
        <v>136</v>
      </c>
      <c r="H128" s="175" t="str">
        <f>HYPERLINK("http://blogfile.huashijingji.com/BlogFile/251-李桂仙老师.zip","课程包下载")</f>
        <v>课程包下载</v>
      </c>
      <c r="I128" s="174" t="s">
        <v>687</v>
      </c>
      <c r="J128" s="176" t="s">
        <v>688</v>
      </c>
    </row>
    <row r="129" s="148" customFormat="1" ht="94.9" customHeight="1" spans="1:10">
      <c r="A129" s="167">
        <v>256</v>
      </c>
      <c r="B129" s="168" t="s">
        <v>689</v>
      </c>
      <c r="C129" s="167" t="s">
        <v>229</v>
      </c>
      <c r="D129" s="169" t="s">
        <v>13</v>
      </c>
      <c r="E129" s="169" t="s">
        <v>690</v>
      </c>
      <c r="F129" s="169" t="s">
        <v>691</v>
      </c>
      <c r="G129" s="167" t="s">
        <v>26</v>
      </c>
      <c r="H129" s="170" t="str">
        <f>HYPERLINK("http://blogfile.huashijingji.com/BlogFile/256-王贵友老师.zip","课程包下载")</f>
        <v>课程包下载</v>
      </c>
      <c r="I129" s="169" t="s">
        <v>692</v>
      </c>
      <c r="J129" s="171" t="s">
        <v>693</v>
      </c>
    </row>
    <row r="130" s="148" customFormat="1" ht="94.9" customHeight="1" spans="1:10">
      <c r="A130" s="172">
        <v>257</v>
      </c>
      <c r="B130" s="173" t="s">
        <v>694</v>
      </c>
      <c r="C130" s="172" t="s">
        <v>65</v>
      </c>
      <c r="D130" s="174" t="s">
        <v>13</v>
      </c>
      <c r="E130" s="174" t="s">
        <v>695</v>
      </c>
      <c r="F130" s="174" t="s">
        <v>696</v>
      </c>
      <c r="G130" s="172" t="s">
        <v>26</v>
      </c>
      <c r="H130" s="175" t="str">
        <f>HYPERLINK("http://blogfile.huashijingji.com/BlogFile/257-王弘力老师.zip","课程包下载")</f>
        <v>课程包下载</v>
      </c>
      <c r="I130" s="174" t="s">
        <v>697</v>
      </c>
      <c r="J130" s="176" t="s">
        <v>698</v>
      </c>
    </row>
    <row r="131" s="148" customFormat="1" ht="94.9" customHeight="1" spans="1:10">
      <c r="A131" s="167">
        <v>263</v>
      </c>
      <c r="B131" s="168" t="s">
        <v>699</v>
      </c>
      <c r="C131" s="167" t="s">
        <v>12</v>
      </c>
      <c r="D131" s="169" t="s">
        <v>13</v>
      </c>
      <c r="E131" s="169" t="s">
        <v>700</v>
      </c>
      <c r="F131" s="169" t="s">
        <v>13</v>
      </c>
      <c r="G131" s="167" t="s">
        <v>701</v>
      </c>
      <c r="H131" s="170" t="str">
        <f>HYPERLINK("http://blogfile.huashijingji.com/BlogFile/263-万里老师.zip","课程包下载")</f>
        <v>课程包下载</v>
      </c>
      <c r="I131" s="169" t="s">
        <v>702</v>
      </c>
      <c r="J131" s="171" t="s">
        <v>13</v>
      </c>
    </row>
    <row r="132" s="148" customFormat="1" ht="94.9" customHeight="1" spans="1:10">
      <c r="A132" s="172">
        <v>265</v>
      </c>
      <c r="B132" s="173" t="s">
        <v>703</v>
      </c>
      <c r="C132" s="172" t="s">
        <v>182</v>
      </c>
      <c r="D132" s="174" t="s">
        <v>13</v>
      </c>
      <c r="E132" s="174" t="s">
        <v>704</v>
      </c>
      <c r="F132" s="174" t="s">
        <v>705</v>
      </c>
      <c r="G132" s="172" t="s">
        <v>26</v>
      </c>
      <c r="H132" s="175" t="str">
        <f>HYPERLINK("http://blogfile.huashijingji.com/BlogFile/265-张世民老师.zip","课程包下载")</f>
        <v>课程包下载</v>
      </c>
      <c r="I132" s="174" t="s">
        <v>706</v>
      </c>
      <c r="J132" s="176" t="s">
        <v>707</v>
      </c>
    </row>
    <row r="133" s="148" customFormat="1" ht="94.9" customHeight="1" spans="1:10">
      <c r="A133" s="167">
        <v>266</v>
      </c>
      <c r="B133" s="168" t="s">
        <v>708</v>
      </c>
      <c r="C133" s="167" t="s">
        <v>159</v>
      </c>
      <c r="D133" s="169" t="s">
        <v>13</v>
      </c>
      <c r="E133" s="169" t="s">
        <v>709</v>
      </c>
      <c r="F133" s="169" t="s">
        <v>710</v>
      </c>
      <c r="G133" s="167" t="s">
        <v>91</v>
      </c>
      <c r="H133" s="170" t="str">
        <f>HYPERLINK("http://blogfile.huashijingji.com/BlogFile/266-郭宝健老师.zip","课程包下载")</f>
        <v>课程包下载</v>
      </c>
      <c r="I133" s="169" t="s">
        <v>711</v>
      </c>
      <c r="J133" s="171" t="s">
        <v>712</v>
      </c>
    </row>
    <row r="134" s="148" customFormat="1" ht="94.9" customHeight="1" spans="1:10">
      <c r="A134" s="172">
        <v>270</v>
      </c>
      <c r="B134" s="173" t="s">
        <v>713</v>
      </c>
      <c r="C134" s="172" t="s">
        <v>176</v>
      </c>
      <c r="D134" s="174" t="s">
        <v>13</v>
      </c>
      <c r="E134" s="174" t="s">
        <v>714</v>
      </c>
      <c r="F134" s="174" t="s">
        <v>715</v>
      </c>
      <c r="G134" s="172" t="s">
        <v>162</v>
      </c>
      <c r="H134" s="175" t="str">
        <f>HYPERLINK("http://blogfile.huashijingji.com/BlogFile/270-柳娟老师.zip","课程包下载")</f>
        <v>课程包下载</v>
      </c>
      <c r="I134" s="174" t="s">
        <v>716</v>
      </c>
      <c r="J134" s="176" t="s">
        <v>717</v>
      </c>
    </row>
    <row r="135" s="148" customFormat="1" ht="94.9" customHeight="1" spans="1:10">
      <c r="A135" s="167">
        <v>271</v>
      </c>
      <c r="B135" s="168" t="s">
        <v>718</v>
      </c>
      <c r="C135" s="167" t="s">
        <v>12</v>
      </c>
      <c r="D135" s="169" t="s">
        <v>352</v>
      </c>
      <c r="E135" s="169" t="s">
        <v>719</v>
      </c>
      <c r="F135" s="169" t="s">
        <v>720</v>
      </c>
      <c r="G135" s="167" t="s">
        <v>662</v>
      </c>
      <c r="H135" s="170" t="str">
        <f>HYPERLINK("http://blogfile.huashijingji.com/BlogFile/271-肖广老师.zip","课程包下载")</f>
        <v>课程包下载</v>
      </c>
      <c r="I135" s="169" t="s">
        <v>721</v>
      </c>
      <c r="J135" s="171" t="s">
        <v>722</v>
      </c>
    </row>
    <row r="136" s="148" customFormat="1" ht="94.9" customHeight="1" spans="1:10">
      <c r="A136" s="172">
        <v>272</v>
      </c>
      <c r="B136" s="173" t="s">
        <v>723</v>
      </c>
      <c r="C136" s="172" t="s">
        <v>38</v>
      </c>
      <c r="D136" s="174" t="s">
        <v>724</v>
      </c>
      <c r="E136" s="174" t="s">
        <v>725</v>
      </c>
      <c r="F136" s="174" t="s">
        <v>130</v>
      </c>
      <c r="G136" s="172" t="s">
        <v>701</v>
      </c>
      <c r="H136" s="175" t="str">
        <f>HYPERLINK("http://blogfile.huashijingji.com/BlogFile/272-张城玮老师.zip","课程包下载")</f>
        <v>课程包下载</v>
      </c>
      <c r="I136" s="174" t="s">
        <v>726</v>
      </c>
      <c r="J136" s="176" t="s">
        <v>727</v>
      </c>
    </row>
    <row r="137" s="148" customFormat="1" ht="94.9" customHeight="1" spans="1:10">
      <c r="A137" s="167">
        <v>274</v>
      </c>
      <c r="B137" s="168" t="s">
        <v>728</v>
      </c>
      <c r="C137" s="167" t="s">
        <v>46</v>
      </c>
      <c r="D137" s="169" t="s">
        <v>13</v>
      </c>
      <c r="E137" s="169" t="s">
        <v>729</v>
      </c>
      <c r="F137" s="169" t="s">
        <v>730</v>
      </c>
      <c r="G137" s="167" t="s">
        <v>91</v>
      </c>
      <c r="H137" s="170" t="str">
        <f>HYPERLINK("http://blogfile.huashijingji.com/BlogFile/274-张庆均老师.zip","课程包下载")</f>
        <v>课程包下载</v>
      </c>
      <c r="I137" s="169" t="s">
        <v>731</v>
      </c>
      <c r="J137" s="171" t="s">
        <v>732</v>
      </c>
    </row>
    <row r="138" s="148" customFormat="1" ht="94.9" customHeight="1" spans="1:10">
      <c r="A138" s="172">
        <v>276</v>
      </c>
      <c r="B138" s="173" t="s">
        <v>733</v>
      </c>
      <c r="C138" s="172" t="s">
        <v>46</v>
      </c>
      <c r="D138" s="174" t="s">
        <v>13</v>
      </c>
      <c r="E138" s="174" t="s">
        <v>734</v>
      </c>
      <c r="F138" s="174" t="s">
        <v>735</v>
      </c>
      <c r="G138" s="172" t="s">
        <v>278</v>
      </c>
      <c r="H138" s="175" t="str">
        <f>HYPERLINK("http://blogfile.huashijingji.com/BlogFile/276-查玉红老师.zip","课程包下载")</f>
        <v>课程包下载</v>
      </c>
      <c r="I138" s="174" t="s">
        <v>736</v>
      </c>
      <c r="J138" s="176" t="s">
        <v>737</v>
      </c>
    </row>
    <row r="139" s="148" customFormat="1" ht="94.9" customHeight="1" spans="1:10">
      <c r="A139" s="167">
        <v>277</v>
      </c>
      <c r="B139" s="168" t="s">
        <v>738</v>
      </c>
      <c r="C139" s="167" t="s">
        <v>12</v>
      </c>
      <c r="D139" s="169" t="s">
        <v>13</v>
      </c>
      <c r="E139" s="169" t="s">
        <v>739</v>
      </c>
      <c r="F139" s="169" t="s">
        <v>740</v>
      </c>
      <c r="G139" s="167" t="s">
        <v>284</v>
      </c>
      <c r="H139" s="170" t="str">
        <f>HYPERLINK("http://blogfile.huashijingji.com/BlogFile/277-王潇老师.zip","课程包下载")</f>
        <v>课程包下载</v>
      </c>
      <c r="I139" s="169" t="s">
        <v>741</v>
      </c>
      <c r="J139" s="171" t="s">
        <v>742</v>
      </c>
    </row>
    <row r="140" s="148" customFormat="1" ht="94.9" customHeight="1" spans="1:10">
      <c r="A140" s="172">
        <v>279</v>
      </c>
      <c r="B140" s="173" t="s">
        <v>743</v>
      </c>
      <c r="C140" s="172" t="s">
        <v>159</v>
      </c>
      <c r="D140" s="174" t="s">
        <v>13</v>
      </c>
      <c r="E140" s="174" t="s">
        <v>744</v>
      </c>
      <c r="F140" s="174" t="s">
        <v>745</v>
      </c>
      <c r="G140" s="172" t="s">
        <v>385</v>
      </c>
      <c r="H140" s="175" t="str">
        <f>HYPERLINK("http://blogfile.huashijingji.com/BlogFile/279-于沣然老师.zip","课程包下载")</f>
        <v>课程包下载</v>
      </c>
      <c r="I140" s="174" t="s">
        <v>746</v>
      </c>
      <c r="J140" s="176" t="s">
        <v>747</v>
      </c>
    </row>
    <row r="141" s="148" customFormat="1" ht="94.9" customHeight="1" spans="1:10">
      <c r="A141" s="167">
        <v>281</v>
      </c>
      <c r="B141" s="168" t="s">
        <v>748</v>
      </c>
      <c r="C141" s="167" t="s">
        <v>65</v>
      </c>
      <c r="D141" s="169" t="s">
        <v>13</v>
      </c>
      <c r="E141" s="169" t="s">
        <v>749</v>
      </c>
      <c r="F141" s="169" t="s">
        <v>750</v>
      </c>
      <c r="G141" s="167" t="s">
        <v>168</v>
      </c>
      <c r="H141" s="170" t="str">
        <f>HYPERLINK("http://blogfile.huashijingji.com/BlogFile/281-魏俊妮老师.zip","课程包下载")</f>
        <v>课程包下载</v>
      </c>
      <c r="I141" s="169" t="s">
        <v>751</v>
      </c>
      <c r="J141" s="171" t="s">
        <v>752</v>
      </c>
    </row>
    <row r="142" s="148" customFormat="1" ht="94.9" customHeight="1" spans="1:10">
      <c r="A142" s="172">
        <v>282</v>
      </c>
      <c r="B142" s="173" t="s">
        <v>753</v>
      </c>
      <c r="C142" s="172" t="s">
        <v>30</v>
      </c>
      <c r="D142" s="174" t="s">
        <v>754</v>
      </c>
      <c r="E142" s="174" t="s">
        <v>755</v>
      </c>
      <c r="F142" s="174" t="s">
        <v>756</v>
      </c>
      <c r="G142" s="172" t="s">
        <v>26</v>
      </c>
      <c r="H142" s="175" t="str">
        <f>HYPERLINK("http://blogfile.huashijingji.com/BlogFile/282-周让老师.zip","课程包下载")</f>
        <v>课程包下载</v>
      </c>
      <c r="I142" s="174" t="s">
        <v>757</v>
      </c>
      <c r="J142" s="176" t="s">
        <v>758</v>
      </c>
    </row>
    <row r="143" s="148" customFormat="1" ht="94.9" customHeight="1" spans="1:10">
      <c r="A143" s="167">
        <v>283</v>
      </c>
      <c r="B143" s="168" t="s">
        <v>759</v>
      </c>
      <c r="C143" s="167" t="s">
        <v>38</v>
      </c>
      <c r="D143" s="169" t="s">
        <v>760</v>
      </c>
      <c r="E143" s="169" t="s">
        <v>761</v>
      </c>
      <c r="F143" s="169" t="s">
        <v>762</v>
      </c>
      <c r="G143" s="167" t="s">
        <v>385</v>
      </c>
      <c r="H143" s="170" t="str">
        <f>HYPERLINK("http://blogfile.huashijingji.com/BlogFile/283-许延颖老师.zip","课程包下载")</f>
        <v>课程包下载</v>
      </c>
      <c r="I143" s="169" t="s">
        <v>763</v>
      </c>
      <c r="J143" s="171" t="s">
        <v>764</v>
      </c>
    </row>
    <row r="144" s="148" customFormat="1" ht="94.9" customHeight="1" spans="1:10">
      <c r="A144" s="172">
        <v>287</v>
      </c>
      <c r="B144" s="173" t="s">
        <v>765</v>
      </c>
      <c r="C144" s="172" t="s">
        <v>159</v>
      </c>
      <c r="D144" s="174" t="s">
        <v>13</v>
      </c>
      <c r="E144" s="174" t="s">
        <v>766</v>
      </c>
      <c r="F144" s="174" t="s">
        <v>767</v>
      </c>
      <c r="G144" s="172" t="s">
        <v>168</v>
      </c>
      <c r="H144" s="175" t="str">
        <f>HYPERLINK("http://blogfile.huashijingji.com/BlogFile/287-邢立爽老师.zip","课程包下载")</f>
        <v>课程包下载</v>
      </c>
      <c r="I144" s="174" t="s">
        <v>768</v>
      </c>
      <c r="J144" s="176" t="s">
        <v>769</v>
      </c>
    </row>
    <row r="145" s="148" customFormat="1" ht="94.9" customHeight="1" spans="1:10">
      <c r="A145" s="167">
        <v>292</v>
      </c>
      <c r="B145" s="168" t="s">
        <v>770</v>
      </c>
      <c r="C145" s="167" t="s">
        <v>270</v>
      </c>
      <c r="D145" s="169" t="s">
        <v>771</v>
      </c>
      <c r="E145" s="169" t="s">
        <v>772</v>
      </c>
      <c r="F145" s="169" t="s">
        <v>773</v>
      </c>
      <c r="G145" s="167" t="s">
        <v>80</v>
      </c>
      <c r="H145" s="170" t="str">
        <f>HYPERLINK("http://blogfile.huashijingji.com/BlogFile/292-林一斌老师.zip","课程包下载")</f>
        <v>课程包下载</v>
      </c>
      <c r="I145" s="169" t="s">
        <v>774</v>
      </c>
      <c r="J145" s="171" t="s">
        <v>775</v>
      </c>
    </row>
    <row r="146" s="148" customFormat="1" ht="94.9" customHeight="1" spans="1:10">
      <c r="A146" s="172">
        <v>294</v>
      </c>
      <c r="B146" s="173" t="s">
        <v>776</v>
      </c>
      <c r="C146" s="172" t="s">
        <v>182</v>
      </c>
      <c r="D146" s="174" t="s">
        <v>777</v>
      </c>
      <c r="E146" s="174" t="s">
        <v>778</v>
      </c>
      <c r="F146" s="174" t="s">
        <v>13</v>
      </c>
      <c r="G146" s="172" t="s">
        <v>80</v>
      </c>
      <c r="H146" s="175" t="str">
        <f>HYPERLINK("http://blogfile.huashijingji.com/BlogFile/294-丁兴华老师.zip","课程包下载")</f>
        <v>课程包下载</v>
      </c>
      <c r="I146" s="174" t="s">
        <v>779</v>
      </c>
      <c r="J146" s="176" t="s">
        <v>780</v>
      </c>
    </row>
    <row r="147" s="148" customFormat="1" ht="94.9" customHeight="1" spans="1:10">
      <c r="A147" s="167">
        <v>297</v>
      </c>
      <c r="B147" s="168" t="s">
        <v>781</v>
      </c>
      <c r="C147" s="167" t="s">
        <v>276</v>
      </c>
      <c r="D147" s="169" t="s">
        <v>782</v>
      </c>
      <c r="E147" s="169" t="s">
        <v>783</v>
      </c>
      <c r="F147" s="169" t="s">
        <v>784</v>
      </c>
      <c r="G147" s="167" t="s">
        <v>205</v>
      </c>
      <c r="H147" s="170" t="str">
        <f>HYPERLINK("http://blogfile.huashijingji.com/BlogFile/297-李彦老师.zip","课程包下载")</f>
        <v>课程包下载</v>
      </c>
      <c r="I147" s="169" t="s">
        <v>785</v>
      </c>
      <c r="J147" s="171" t="s">
        <v>786</v>
      </c>
    </row>
    <row r="148" s="148" customFormat="1" ht="94.9" customHeight="1" spans="1:10">
      <c r="A148" s="172">
        <v>298</v>
      </c>
      <c r="B148" s="173" t="s">
        <v>787</v>
      </c>
      <c r="C148" s="172" t="s">
        <v>12</v>
      </c>
      <c r="D148" s="174" t="s">
        <v>13</v>
      </c>
      <c r="E148" s="174" t="s">
        <v>378</v>
      </c>
      <c r="F148" s="174" t="s">
        <v>13</v>
      </c>
      <c r="G148" s="172" t="s">
        <v>210</v>
      </c>
      <c r="H148" s="175" t="str">
        <f>HYPERLINK("http://blogfile.huashijingji.com/BlogFile/298-李艳萍老师.zip","课程包下载")</f>
        <v>课程包下载</v>
      </c>
      <c r="I148" s="174" t="s">
        <v>788</v>
      </c>
      <c r="J148" s="176" t="s">
        <v>789</v>
      </c>
    </row>
    <row r="149" s="148" customFormat="1" ht="94.9" customHeight="1" spans="1:10">
      <c r="A149" s="167">
        <v>299</v>
      </c>
      <c r="B149" s="168" t="s">
        <v>790</v>
      </c>
      <c r="C149" s="167" t="s">
        <v>38</v>
      </c>
      <c r="D149" s="169" t="s">
        <v>791</v>
      </c>
      <c r="E149" s="169" t="s">
        <v>792</v>
      </c>
      <c r="F149" s="169" t="s">
        <v>793</v>
      </c>
      <c r="G149" s="167" t="s">
        <v>97</v>
      </c>
      <c r="H149" s="170" t="str">
        <f>HYPERLINK("http://blogfile.huashijingji.com/BlogFile/299-张尚老师.zip","课程包下载")</f>
        <v>课程包下载</v>
      </c>
      <c r="I149" s="169" t="s">
        <v>794</v>
      </c>
      <c r="J149" s="171" t="s">
        <v>795</v>
      </c>
    </row>
    <row r="150" s="148" customFormat="1" ht="94.9" customHeight="1" spans="1:10">
      <c r="A150" s="172">
        <v>302</v>
      </c>
      <c r="B150" s="173" t="s">
        <v>796</v>
      </c>
      <c r="C150" s="172" t="s">
        <v>159</v>
      </c>
      <c r="D150" s="174" t="s">
        <v>797</v>
      </c>
      <c r="E150" s="174" t="s">
        <v>798</v>
      </c>
      <c r="F150" s="174" t="s">
        <v>799</v>
      </c>
      <c r="G150" s="172" t="s">
        <v>210</v>
      </c>
      <c r="H150" s="175" t="str">
        <f>HYPERLINK("http://blogfile.huashijingji.com/BlogFile/302-吴军老师.zip","课程包下载")</f>
        <v>课程包下载</v>
      </c>
      <c r="I150" s="174" t="s">
        <v>800</v>
      </c>
      <c r="J150" s="176" t="s">
        <v>801</v>
      </c>
    </row>
    <row r="151" s="148" customFormat="1" ht="94.9" customHeight="1" spans="1:10">
      <c r="A151" s="167">
        <v>304</v>
      </c>
      <c r="B151" s="168" t="s">
        <v>802</v>
      </c>
      <c r="C151" s="167" t="s">
        <v>38</v>
      </c>
      <c r="D151" s="169" t="s">
        <v>13</v>
      </c>
      <c r="E151" s="169" t="s">
        <v>803</v>
      </c>
      <c r="F151" s="169" t="s">
        <v>804</v>
      </c>
      <c r="G151" s="167" t="s">
        <v>26</v>
      </c>
      <c r="H151" s="170" t="str">
        <f>HYPERLINK("http://blogfile.huashijingji.com/BlogFile/304-葛虹老师.zip","课程包下载")</f>
        <v>课程包下载</v>
      </c>
      <c r="I151" s="169" t="s">
        <v>805</v>
      </c>
      <c r="J151" s="171" t="s">
        <v>806</v>
      </c>
    </row>
    <row r="152" s="148" customFormat="1" ht="94.9" customHeight="1" spans="1:10">
      <c r="A152" s="172">
        <v>307</v>
      </c>
      <c r="B152" s="173" t="s">
        <v>807</v>
      </c>
      <c r="C152" s="172" t="s">
        <v>146</v>
      </c>
      <c r="D152" s="174" t="s">
        <v>13</v>
      </c>
      <c r="E152" s="174" t="s">
        <v>808</v>
      </c>
      <c r="F152" s="174" t="s">
        <v>809</v>
      </c>
      <c r="G152" s="172" t="s">
        <v>252</v>
      </c>
      <c r="H152" s="175" t="str">
        <f>HYPERLINK("http://blogfile.huashijingji.com/BlogFile/307-邹延渤老师.zip","课程包下载")</f>
        <v>课程包下载</v>
      </c>
      <c r="I152" s="174" t="s">
        <v>810</v>
      </c>
      <c r="J152" s="176" t="s">
        <v>811</v>
      </c>
    </row>
    <row r="153" s="148" customFormat="1" ht="94.9" customHeight="1" spans="1:10">
      <c r="A153" s="167">
        <v>314</v>
      </c>
      <c r="B153" s="168" t="s">
        <v>812</v>
      </c>
      <c r="C153" s="167" t="s">
        <v>276</v>
      </c>
      <c r="D153" s="169" t="s">
        <v>13</v>
      </c>
      <c r="E153" s="169" t="s">
        <v>813</v>
      </c>
      <c r="F153" s="169" t="s">
        <v>814</v>
      </c>
      <c r="G153" s="167" t="s">
        <v>210</v>
      </c>
      <c r="H153" s="170" t="str">
        <f>HYPERLINK("http://blogfile.huashijingji.com/BlogFile/314-彭晓辉老师.zip","课程包下载")</f>
        <v>课程包下载</v>
      </c>
      <c r="I153" s="169" t="s">
        <v>815</v>
      </c>
      <c r="J153" s="171" t="s">
        <v>816</v>
      </c>
    </row>
    <row r="154" s="148" customFormat="1" ht="94.9" customHeight="1" spans="1:10">
      <c r="A154" s="172">
        <v>315</v>
      </c>
      <c r="B154" s="173" t="s">
        <v>817</v>
      </c>
      <c r="C154" s="172" t="s">
        <v>46</v>
      </c>
      <c r="D154" s="174" t="s">
        <v>818</v>
      </c>
      <c r="E154" s="174" t="s">
        <v>819</v>
      </c>
      <c r="F154" s="174" t="s">
        <v>820</v>
      </c>
      <c r="G154" s="172" t="s">
        <v>91</v>
      </c>
      <c r="H154" s="175" t="str">
        <f>HYPERLINK("http://blogfile.huashijingji.com/BlogFile/315-李玮东老师.zip","课程包下载")</f>
        <v>课程包下载</v>
      </c>
      <c r="I154" s="174" t="s">
        <v>821</v>
      </c>
      <c r="J154" s="176" t="s">
        <v>822</v>
      </c>
    </row>
    <row r="155" s="148" customFormat="1" ht="94.9" customHeight="1" spans="1:10">
      <c r="A155" s="167">
        <v>317</v>
      </c>
      <c r="B155" s="168" t="s">
        <v>823</v>
      </c>
      <c r="C155" s="167" t="s">
        <v>46</v>
      </c>
      <c r="D155" s="169" t="s">
        <v>824</v>
      </c>
      <c r="E155" s="169" t="s">
        <v>825</v>
      </c>
      <c r="F155" s="169" t="s">
        <v>13</v>
      </c>
      <c r="G155" s="167" t="s">
        <v>26</v>
      </c>
      <c r="H155" s="170" t="str">
        <f>HYPERLINK("http://blogfile.huashijingji.com/BlogFile/317-刘影老师.zip","课程包下载")</f>
        <v>课程包下载</v>
      </c>
      <c r="I155" s="169" t="s">
        <v>826</v>
      </c>
      <c r="J155" s="171" t="s">
        <v>827</v>
      </c>
    </row>
    <row r="156" s="148" customFormat="1" ht="94.9" customHeight="1" spans="1:10">
      <c r="A156" s="172">
        <v>320</v>
      </c>
      <c r="B156" s="173" t="s">
        <v>828</v>
      </c>
      <c r="C156" s="172" t="s">
        <v>407</v>
      </c>
      <c r="D156" s="174" t="s">
        <v>13</v>
      </c>
      <c r="E156" s="174" t="s">
        <v>829</v>
      </c>
      <c r="F156" s="174" t="s">
        <v>830</v>
      </c>
      <c r="G156" s="172" t="s">
        <v>604</v>
      </c>
      <c r="H156" s="175" t="str">
        <f>HYPERLINK("http://blogfile.huashijingji.com/BlogFile/320-李培翔老师.zip","课程包下载")</f>
        <v>课程包下载</v>
      </c>
      <c r="I156" s="174" t="s">
        <v>831</v>
      </c>
      <c r="J156" s="176" t="s">
        <v>832</v>
      </c>
    </row>
    <row r="157" s="148" customFormat="1" ht="94.9" customHeight="1" spans="1:10">
      <c r="A157" s="167">
        <v>322</v>
      </c>
      <c r="B157" s="168" t="s">
        <v>833</v>
      </c>
      <c r="C157" s="167" t="s">
        <v>229</v>
      </c>
      <c r="D157" s="169" t="s">
        <v>834</v>
      </c>
      <c r="E157" s="169" t="s">
        <v>835</v>
      </c>
      <c r="F157" s="169" t="s">
        <v>836</v>
      </c>
      <c r="G157" s="167" t="s">
        <v>26</v>
      </c>
      <c r="H157" s="170" t="str">
        <f>HYPERLINK("http://blogfile.huashijingji.com/BlogFile/322-张秋民老师.zip","课程包下载")</f>
        <v>课程包下载</v>
      </c>
      <c r="I157" s="169" t="s">
        <v>837</v>
      </c>
      <c r="J157" s="171" t="s">
        <v>838</v>
      </c>
    </row>
    <row r="158" s="148" customFormat="1" ht="94.9" customHeight="1" spans="1:10">
      <c r="A158" s="172">
        <v>323</v>
      </c>
      <c r="B158" s="173" t="s">
        <v>839</v>
      </c>
      <c r="C158" s="172" t="s">
        <v>38</v>
      </c>
      <c r="D158" s="174" t="s">
        <v>840</v>
      </c>
      <c r="E158" s="174" t="s">
        <v>841</v>
      </c>
      <c r="F158" s="174" t="s">
        <v>842</v>
      </c>
      <c r="G158" s="172" t="s">
        <v>362</v>
      </c>
      <c r="H158" s="175" t="str">
        <f>HYPERLINK("http://blogfile.huashijingji.com/BlogFile/323-周建华老师.zip","课程包下载")</f>
        <v>课程包下载</v>
      </c>
      <c r="I158" s="174" t="s">
        <v>843</v>
      </c>
      <c r="J158" s="176" t="s">
        <v>844</v>
      </c>
    </row>
    <row r="159" s="148" customFormat="1" ht="94.9" customHeight="1" spans="1:10">
      <c r="A159" s="167">
        <v>326</v>
      </c>
      <c r="B159" s="168" t="s">
        <v>845</v>
      </c>
      <c r="C159" s="167" t="s">
        <v>105</v>
      </c>
      <c r="D159" s="169" t="s">
        <v>13</v>
      </c>
      <c r="E159" s="169" t="s">
        <v>846</v>
      </c>
      <c r="F159" s="169" t="s">
        <v>847</v>
      </c>
      <c r="G159" s="167" t="s">
        <v>210</v>
      </c>
      <c r="H159" s="170" t="str">
        <f>HYPERLINK("http://blogfile.huashijingji.com/BlogFile/326-黄梓博老师.zip","课程包下载")</f>
        <v>课程包下载</v>
      </c>
      <c r="I159" s="169" t="s">
        <v>848</v>
      </c>
      <c r="J159" s="171" t="s">
        <v>849</v>
      </c>
    </row>
    <row r="160" s="148" customFormat="1" ht="94.9" customHeight="1" spans="1:10">
      <c r="A160" s="172">
        <v>327</v>
      </c>
      <c r="B160" s="173" t="s">
        <v>850</v>
      </c>
      <c r="C160" s="172" t="s">
        <v>105</v>
      </c>
      <c r="D160" s="174" t="s">
        <v>851</v>
      </c>
      <c r="E160" s="174" t="s">
        <v>852</v>
      </c>
      <c r="F160" s="174" t="s">
        <v>853</v>
      </c>
      <c r="G160" s="172" t="s">
        <v>97</v>
      </c>
      <c r="H160" s="175" t="str">
        <f>HYPERLINK("http://blogfile.huashijingji.com/BlogFile/327-孙爱霞老师.zip","课程包下载")</f>
        <v>课程包下载</v>
      </c>
      <c r="I160" s="174" t="s">
        <v>854</v>
      </c>
      <c r="J160" s="176" t="s">
        <v>855</v>
      </c>
    </row>
    <row r="161" s="148" customFormat="1" ht="94.9" customHeight="1" spans="1:10">
      <c r="A161" s="167">
        <v>329</v>
      </c>
      <c r="B161" s="168" t="s">
        <v>856</v>
      </c>
      <c r="C161" s="167" t="s">
        <v>38</v>
      </c>
      <c r="D161" s="169" t="s">
        <v>857</v>
      </c>
      <c r="E161" s="169" t="s">
        <v>858</v>
      </c>
      <c r="F161" s="169" t="s">
        <v>859</v>
      </c>
      <c r="G161" s="167" t="s">
        <v>278</v>
      </c>
      <c r="H161" s="170" t="str">
        <f>HYPERLINK("http://blogfile.huashijingji.com/BlogFile/329-李乾老师.zip","课程包下载")</f>
        <v>课程包下载</v>
      </c>
      <c r="I161" s="169" t="s">
        <v>860</v>
      </c>
      <c r="J161" s="171" t="s">
        <v>861</v>
      </c>
    </row>
    <row r="162" s="148" customFormat="1" ht="94.9" customHeight="1" spans="1:10">
      <c r="A162" s="172">
        <v>331</v>
      </c>
      <c r="B162" s="173" t="s">
        <v>862</v>
      </c>
      <c r="C162" s="172" t="s">
        <v>12</v>
      </c>
      <c r="D162" s="174" t="s">
        <v>13</v>
      </c>
      <c r="E162" s="174" t="s">
        <v>863</v>
      </c>
      <c r="F162" s="174" t="s">
        <v>864</v>
      </c>
      <c r="G162" s="172" t="s">
        <v>311</v>
      </c>
      <c r="H162" s="175" t="str">
        <f>HYPERLINK("http://blogfile.huashijingji.com/BlogFile/331-王可妮老师.zip","课程包下载")</f>
        <v>课程包下载</v>
      </c>
      <c r="I162" s="174" t="s">
        <v>865</v>
      </c>
      <c r="J162" s="176" t="s">
        <v>866</v>
      </c>
    </row>
    <row r="163" s="148" customFormat="1" ht="94.9" customHeight="1" spans="1:10">
      <c r="A163" s="167">
        <v>332</v>
      </c>
      <c r="B163" s="168" t="s">
        <v>867</v>
      </c>
      <c r="C163" s="167" t="s">
        <v>176</v>
      </c>
      <c r="D163" s="169" t="s">
        <v>868</v>
      </c>
      <c r="E163" s="169" t="s">
        <v>869</v>
      </c>
      <c r="F163" s="169" t="s">
        <v>870</v>
      </c>
      <c r="G163" s="167" t="s">
        <v>871</v>
      </c>
      <c r="H163" s="170" t="str">
        <f>HYPERLINK("http://blogfile.huashijingji.com/BlogFile/332-刘晓燕老师.zip","课程包下载")</f>
        <v>课程包下载</v>
      </c>
      <c r="I163" s="169" t="s">
        <v>872</v>
      </c>
      <c r="J163" s="171" t="s">
        <v>873</v>
      </c>
    </row>
    <row r="164" s="148" customFormat="1" ht="94.9" customHeight="1" spans="1:10">
      <c r="A164" s="172">
        <v>334</v>
      </c>
      <c r="B164" s="173" t="s">
        <v>874</v>
      </c>
      <c r="C164" s="172" t="s">
        <v>65</v>
      </c>
      <c r="D164" s="174" t="s">
        <v>13</v>
      </c>
      <c r="E164" s="174" t="s">
        <v>875</v>
      </c>
      <c r="F164" s="174" t="s">
        <v>876</v>
      </c>
      <c r="G164" s="172" t="s">
        <v>26</v>
      </c>
      <c r="H164" s="175" t="str">
        <f>HYPERLINK("http://blogfile.huashijingji.com/BlogFile/334-栾光宇老师.zip","课程包下载")</f>
        <v>课程包下载</v>
      </c>
      <c r="I164" s="174" t="s">
        <v>877</v>
      </c>
      <c r="J164" s="176" t="s">
        <v>13</v>
      </c>
    </row>
    <row r="165" s="148" customFormat="1" ht="94.9" customHeight="1" spans="1:10">
      <c r="A165" s="167">
        <v>335</v>
      </c>
      <c r="B165" s="168" t="s">
        <v>878</v>
      </c>
      <c r="C165" s="167" t="s">
        <v>12</v>
      </c>
      <c r="D165" s="169" t="s">
        <v>13</v>
      </c>
      <c r="E165" s="169" t="s">
        <v>879</v>
      </c>
      <c r="F165" s="169" t="s">
        <v>880</v>
      </c>
      <c r="G165" s="167" t="s">
        <v>881</v>
      </c>
      <c r="H165" s="170" t="str">
        <f>HYPERLINK("http://blogfile.huashijingji.com/BlogFile/335-邱明老师.zip","课程包下载")</f>
        <v>课程包下载</v>
      </c>
      <c r="I165" s="169" t="s">
        <v>882</v>
      </c>
      <c r="J165" s="171" t="s">
        <v>883</v>
      </c>
    </row>
    <row r="166" s="148" customFormat="1" ht="94.9" customHeight="1" spans="1:10">
      <c r="A166" s="172">
        <v>337</v>
      </c>
      <c r="B166" s="173" t="s">
        <v>884</v>
      </c>
      <c r="C166" s="172" t="s">
        <v>146</v>
      </c>
      <c r="D166" s="174" t="s">
        <v>13</v>
      </c>
      <c r="E166" s="174" t="s">
        <v>885</v>
      </c>
      <c r="F166" s="174" t="s">
        <v>13</v>
      </c>
      <c r="G166" s="172" t="s">
        <v>49</v>
      </c>
      <c r="H166" s="175" t="str">
        <f>HYPERLINK("http://blogfile.huashijingji.com/BlogFile/337-李竟成老师.zip","课程包下载")</f>
        <v>课程包下载</v>
      </c>
      <c r="I166" s="174" t="s">
        <v>886</v>
      </c>
      <c r="J166" s="176" t="s">
        <v>13</v>
      </c>
    </row>
    <row r="167" s="148" customFormat="1" ht="94.9" customHeight="1" spans="1:10">
      <c r="A167" s="167">
        <v>339</v>
      </c>
      <c r="B167" s="168" t="s">
        <v>887</v>
      </c>
      <c r="C167" s="167" t="s">
        <v>12</v>
      </c>
      <c r="D167" s="169" t="s">
        <v>13</v>
      </c>
      <c r="E167" s="169" t="s">
        <v>888</v>
      </c>
      <c r="F167" s="169" t="s">
        <v>889</v>
      </c>
      <c r="G167" s="167" t="s">
        <v>355</v>
      </c>
      <c r="H167" s="170" t="str">
        <f>HYPERLINK("http://blogfile.huashijingji.com/BlogFile/339-马骏老师.zip","课程包下载")</f>
        <v>课程包下载</v>
      </c>
      <c r="I167" s="169" t="s">
        <v>890</v>
      </c>
      <c r="J167" s="171" t="s">
        <v>891</v>
      </c>
    </row>
    <row r="168" s="148" customFormat="1" ht="94.9" customHeight="1" spans="1:10">
      <c r="A168" s="172">
        <v>342</v>
      </c>
      <c r="B168" s="173" t="s">
        <v>892</v>
      </c>
      <c r="C168" s="172" t="s">
        <v>38</v>
      </c>
      <c r="D168" s="174" t="s">
        <v>13</v>
      </c>
      <c r="E168" s="174" t="s">
        <v>893</v>
      </c>
      <c r="F168" s="174" t="s">
        <v>13</v>
      </c>
      <c r="G168" s="172" t="s">
        <v>278</v>
      </c>
      <c r="H168" s="175" t="str">
        <f>HYPERLINK("http://blogfile.huashijingji.com/BlogFile/342-罗嘉颖老师.zip","课程包下载")</f>
        <v>课程包下载</v>
      </c>
      <c r="I168" s="174" t="s">
        <v>894</v>
      </c>
      <c r="J168" s="176" t="s">
        <v>895</v>
      </c>
    </row>
    <row r="169" s="148" customFormat="1" ht="94.9" customHeight="1" spans="1:10">
      <c r="A169" s="167">
        <v>344</v>
      </c>
      <c r="B169" s="168" t="s">
        <v>896</v>
      </c>
      <c r="C169" s="167" t="s">
        <v>65</v>
      </c>
      <c r="D169" s="169" t="s">
        <v>13</v>
      </c>
      <c r="E169" s="169" t="s">
        <v>897</v>
      </c>
      <c r="F169" s="169" t="s">
        <v>898</v>
      </c>
      <c r="G169" s="167" t="s">
        <v>210</v>
      </c>
      <c r="H169" s="170" t="str">
        <f>HYPERLINK("http://blogfile.huashijingji.com/BlogFile/344-王建华老师.zip","课程包下载")</f>
        <v>课程包下载</v>
      </c>
      <c r="I169" s="169" t="s">
        <v>899</v>
      </c>
      <c r="J169" s="171" t="s">
        <v>900</v>
      </c>
    </row>
    <row r="170" s="148" customFormat="1" ht="94.9" customHeight="1" spans="1:10">
      <c r="A170" s="172">
        <v>346</v>
      </c>
      <c r="B170" s="173" t="s">
        <v>901</v>
      </c>
      <c r="C170" s="172" t="s">
        <v>38</v>
      </c>
      <c r="D170" s="174" t="s">
        <v>13</v>
      </c>
      <c r="E170" s="174" t="s">
        <v>902</v>
      </c>
      <c r="F170" s="174" t="s">
        <v>903</v>
      </c>
      <c r="G170" s="172" t="s">
        <v>311</v>
      </c>
      <c r="H170" s="175" t="str">
        <f>HYPERLINK("http://blogfile.huashijingji.com/BlogFile/346-田乐明老师.zip","课程包下载")</f>
        <v>课程包下载</v>
      </c>
      <c r="I170" s="174" t="s">
        <v>904</v>
      </c>
      <c r="J170" s="176" t="s">
        <v>905</v>
      </c>
    </row>
    <row r="171" s="148" customFormat="1" ht="94.9" customHeight="1" spans="1:10">
      <c r="A171" s="167">
        <v>348</v>
      </c>
      <c r="B171" s="168" t="s">
        <v>906</v>
      </c>
      <c r="C171" s="167" t="s">
        <v>38</v>
      </c>
      <c r="D171" s="169" t="s">
        <v>183</v>
      </c>
      <c r="E171" s="169" t="s">
        <v>907</v>
      </c>
      <c r="F171" s="169" t="s">
        <v>13</v>
      </c>
      <c r="G171" s="167" t="s">
        <v>26</v>
      </c>
      <c r="H171" s="170" t="str">
        <f>HYPERLINK("http://blogfile.huashijingji.com/BlogFile/348-张蕾老师.zip","课程包下载")</f>
        <v>课程包下载</v>
      </c>
      <c r="I171" s="169" t="s">
        <v>908</v>
      </c>
      <c r="J171" s="171" t="s">
        <v>909</v>
      </c>
    </row>
    <row r="172" s="148" customFormat="1" ht="94.9" customHeight="1" spans="1:10">
      <c r="A172" s="172">
        <v>350</v>
      </c>
      <c r="B172" s="173" t="s">
        <v>910</v>
      </c>
      <c r="C172" s="172" t="s">
        <v>229</v>
      </c>
      <c r="D172" s="174" t="s">
        <v>13</v>
      </c>
      <c r="E172" s="174" t="s">
        <v>911</v>
      </c>
      <c r="F172" s="174" t="s">
        <v>912</v>
      </c>
      <c r="G172" s="172" t="s">
        <v>355</v>
      </c>
      <c r="H172" s="175" t="str">
        <f>HYPERLINK("http://blogfile.huashijingji.com/BlogFile/350-尹航老师.zip","课程包下载")</f>
        <v>课程包下载</v>
      </c>
      <c r="I172" s="174" t="s">
        <v>913</v>
      </c>
      <c r="J172" s="176" t="s">
        <v>13</v>
      </c>
    </row>
    <row r="173" s="148" customFormat="1" ht="94.9" customHeight="1" spans="1:10">
      <c r="A173" s="167">
        <v>353</v>
      </c>
      <c r="B173" s="168" t="s">
        <v>914</v>
      </c>
      <c r="C173" s="167" t="s">
        <v>12</v>
      </c>
      <c r="D173" s="169" t="s">
        <v>13</v>
      </c>
      <c r="E173" s="169" t="s">
        <v>915</v>
      </c>
      <c r="F173" s="169" t="s">
        <v>916</v>
      </c>
      <c r="G173" s="167" t="s">
        <v>205</v>
      </c>
      <c r="H173" s="170" t="str">
        <f>HYPERLINK("http://blogfile.huashijingji.com/BlogFile/353-苏黎老师.zip","课程包下载")</f>
        <v>课程包下载</v>
      </c>
      <c r="I173" s="169" t="s">
        <v>917</v>
      </c>
      <c r="J173" s="171" t="s">
        <v>918</v>
      </c>
    </row>
    <row r="174" s="148" customFormat="1" ht="94.9" customHeight="1" spans="1:10">
      <c r="A174" s="172">
        <v>355</v>
      </c>
      <c r="B174" s="173" t="s">
        <v>919</v>
      </c>
      <c r="C174" s="172" t="s">
        <v>176</v>
      </c>
      <c r="D174" s="174" t="s">
        <v>13</v>
      </c>
      <c r="E174" s="174" t="s">
        <v>920</v>
      </c>
      <c r="F174" s="174" t="s">
        <v>921</v>
      </c>
      <c r="G174" s="172" t="s">
        <v>108</v>
      </c>
      <c r="H174" s="175" t="str">
        <f>HYPERLINK("http://blogfile.huashijingji.com/BlogFile/355-张濛老师.zip","课程包下载")</f>
        <v>课程包下载</v>
      </c>
      <c r="I174" s="174" t="s">
        <v>922</v>
      </c>
      <c r="J174" s="176" t="s">
        <v>923</v>
      </c>
    </row>
    <row r="175" s="148" customFormat="1" ht="94.9" customHeight="1" spans="1:10">
      <c r="A175" s="167">
        <v>356</v>
      </c>
      <c r="B175" s="168" t="s">
        <v>924</v>
      </c>
      <c r="C175" s="167" t="s">
        <v>30</v>
      </c>
      <c r="D175" s="169" t="s">
        <v>925</v>
      </c>
      <c r="E175" s="169" t="s">
        <v>926</v>
      </c>
      <c r="F175" s="169" t="s">
        <v>927</v>
      </c>
      <c r="G175" s="167" t="s">
        <v>26</v>
      </c>
      <c r="H175" s="170" t="str">
        <f>HYPERLINK("http://blogfile.huashijingji.com/BlogFile/356-温茗老师.zip","课程包下载")</f>
        <v>课程包下载</v>
      </c>
      <c r="I175" s="169" t="s">
        <v>928</v>
      </c>
      <c r="J175" s="171" t="s">
        <v>929</v>
      </c>
    </row>
    <row r="176" s="148" customFormat="1" ht="94.9" customHeight="1" spans="1:10">
      <c r="A176" s="172">
        <v>357</v>
      </c>
      <c r="B176" s="173" t="s">
        <v>930</v>
      </c>
      <c r="C176" s="172" t="s">
        <v>38</v>
      </c>
      <c r="D176" s="174" t="s">
        <v>931</v>
      </c>
      <c r="E176" s="174" t="s">
        <v>932</v>
      </c>
      <c r="F176" s="174" t="s">
        <v>933</v>
      </c>
      <c r="G176" s="172" t="s">
        <v>26</v>
      </c>
      <c r="H176" s="175" t="str">
        <f>HYPERLINK("http://blogfile.huashijingji.com/BlogFile/357-何峰老师.zip","课程包下载")</f>
        <v>课程包下载</v>
      </c>
      <c r="I176" s="174" t="s">
        <v>934</v>
      </c>
      <c r="J176" s="176" t="s">
        <v>935</v>
      </c>
    </row>
    <row r="177" s="148" customFormat="1" ht="94.9" customHeight="1" spans="1:10">
      <c r="A177" s="167">
        <v>358</v>
      </c>
      <c r="B177" s="168" t="s">
        <v>936</v>
      </c>
      <c r="C177" s="167" t="s">
        <v>270</v>
      </c>
      <c r="D177" s="169" t="s">
        <v>13</v>
      </c>
      <c r="E177" s="169" t="s">
        <v>937</v>
      </c>
      <c r="F177" s="169" t="s">
        <v>938</v>
      </c>
      <c r="G177" s="167" t="s">
        <v>362</v>
      </c>
      <c r="H177" s="170" t="str">
        <f>HYPERLINK("http://blogfile.huashijingji.com/BlogFile/358-王子墨老师.zip","课程包下载")</f>
        <v>课程包下载</v>
      </c>
      <c r="I177" s="169" t="s">
        <v>939</v>
      </c>
      <c r="J177" s="171" t="s">
        <v>940</v>
      </c>
    </row>
    <row r="178" s="148" customFormat="1" ht="94.9" customHeight="1" spans="1:10">
      <c r="A178" s="172">
        <v>360</v>
      </c>
      <c r="B178" s="173" t="s">
        <v>941</v>
      </c>
      <c r="C178" s="172" t="s">
        <v>46</v>
      </c>
      <c r="D178" s="174" t="s">
        <v>942</v>
      </c>
      <c r="E178" s="174" t="s">
        <v>943</v>
      </c>
      <c r="F178" s="174" t="s">
        <v>944</v>
      </c>
      <c r="G178" s="172" t="s">
        <v>210</v>
      </c>
      <c r="H178" s="175" t="str">
        <f>HYPERLINK("http://blogfile.huashijingji.com/BlogFile/360-谭宏川老师.zip","课程包下载")</f>
        <v>课程包下载</v>
      </c>
      <c r="I178" s="174" t="s">
        <v>945</v>
      </c>
      <c r="J178" s="176" t="s">
        <v>946</v>
      </c>
    </row>
    <row r="179" s="148" customFormat="1" ht="94.9" customHeight="1" spans="1:10">
      <c r="A179" s="167">
        <v>361</v>
      </c>
      <c r="B179" s="168" t="s">
        <v>947</v>
      </c>
      <c r="C179" s="167" t="s">
        <v>65</v>
      </c>
      <c r="D179" s="169" t="s">
        <v>948</v>
      </c>
      <c r="E179" s="169" t="s">
        <v>949</v>
      </c>
      <c r="F179" s="169" t="s">
        <v>950</v>
      </c>
      <c r="G179" s="167" t="s">
        <v>97</v>
      </c>
      <c r="H179" s="170" t="str">
        <f>HYPERLINK("http://blogfile.huashijingji.com/BlogFile/361-付源泉老师.zip","课程包下载")</f>
        <v>课程包下载</v>
      </c>
      <c r="I179" s="169" t="s">
        <v>951</v>
      </c>
      <c r="J179" s="171" t="s">
        <v>952</v>
      </c>
    </row>
    <row r="180" s="148" customFormat="1" ht="94.9" customHeight="1" spans="1:10">
      <c r="A180" s="172">
        <v>362</v>
      </c>
      <c r="B180" s="173" t="s">
        <v>953</v>
      </c>
      <c r="C180" s="172" t="s">
        <v>38</v>
      </c>
      <c r="D180" s="174" t="s">
        <v>954</v>
      </c>
      <c r="E180" s="174" t="s">
        <v>955</v>
      </c>
      <c r="F180" s="174" t="s">
        <v>956</v>
      </c>
      <c r="G180" s="172" t="s">
        <v>701</v>
      </c>
      <c r="H180" s="175" t="str">
        <f>HYPERLINK("http://blogfile.huashijingji.com/BlogFile/362-粟文杰老师.zip","课程包下载")</f>
        <v>课程包下载</v>
      </c>
      <c r="I180" s="174" t="s">
        <v>957</v>
      </c>
      <c r="J180" s="176" t="s">
        <v>958</v>
      </c>
    </row>
    <row r="181" s="148" customFormat="1" ht="94.9" customHeight="1" spans="1:10">
      <c r="A181" s="167">
        <v>363</v>
      </c>
      <c r="B181" s="168" t="s">
        <v>959</v>
      </c>
      <c r="C181" s="167" t="s">
        <v>159</v>
      </c>
      <c r="D181" s="169" t="s">
        <v>13</v>
      </c>
      <c r="E181" s="169" t="s">
        <v>960</v>
      </c>
      <c r="F181" s="169" t="s">
        <v>961</v>
      </c>
      <c r="G181" s="167" t="s">
        <v>26</v>
      </c>
      <c r="H181" s="170" t="str">
        <f>HYPERLINK("http://blogfile.huashijingji.com/BlogFile/363-占力冲老师.zip","课程包下载")</f>
        <v>课程包下载</v>
      </c>
      <c r="I181" s="169" t="s">
        <v>962</v>
      </c>
      <c r="J181" s="171" t="s">
        <v>963</v>
      </c>
    </row>
    <row r="182" s="148" customFormat="1" ht="94.9" customHeight="1" spans="1:10">
      <c r="A182" s="172">
        <v>364</v>
      </c>
      <c r="B182" s="173" t="s">
        <v>964</v>
      </c>
      <c r="C182" s="172" t="s">
        <v>46</v>
      </c>
      <c r="D182" s="174" t="s">
        <v>965</v>
      </c>
      <c r="E182" s="174" t="s">
        <v>966</v>
      </c>
      <c r="F182" s="174" t="s">
        <v>967</v>
      </c>
      <c r="G182" s="172" t="s">
        <v>968</v>
      </c>
      <c r="H182" s="175" t="str">
        <f>HYPERLINK("http://blogfile.huashijingji.com/BlogFile/364-邓波老师.zip","课程包下载")</f>
        <v>课程包下载</v>
      </c>
      <c r="I182" s="174" t="s">
        <v>969</v>
      </c>
      <c r="J182" s="176" t="s">
        <v>970</v>
      </c>
    </row>
    <row r="183" s="148" customFormat="1" ht="94.9" customHeight="1" spans="1:10">
      <c r="A183" s="167">
        <v>366</v>
      </c>
      <c r="B183" s="168" t="s">
        <v>971</v>
      </c>
      <c r="C183" s="167" t="s">
        <v>38</v>
      </c>
      <c r="D183" s="169" t="s">
        <v>972</v>
      </c>
      <c r="E183" s="169" t="s">
        <v>973</v>
      </c>
      <c r="F183" s="169" t="s">
        <v>974</v>
      </c>
      <c r="G183" s="167" t="s">
        <v>97</v>
      </c>
      <c r="H183" s="170" t="str">
        <f>HYPERLINK("http://blogfile.huashijingji.com/BlogFile/366-赵晓霞老师.zip","课程包下载")</f>
        <v>课程包下载</v>
      </c>
      <c r="I183" s="169" t="s">
        <v>975</v>
      </c>
      <c r="J183" s="171" t="s">
        <v>976</v>
      </c>
    </row>
    <row r="184" s="148" customFormat="1" ht="94.9" customHeight="1" spans="1:10">
      <c r="A184" s="172">
        <v>367</v>
      </c>
      <c r="B184" s="173" t="s">
        <v>977</v>
      </c>
      <c r="C184" s="172" t="s">
        <v>182</v>
      </c>
      <c r="D184" s="174" t="s">
        <v>978</v>
      </c>
      <c r="E184" s="174" t="s">
        <v>979</v>
      </c>
      <c r="F184" s="174" t="s">
        <v>980</v>
      </c>
      <c r="G184" s="172" t="s">
        <v>981</v>
      </c>
      <c r="H184" s="175" t="str">
        <f>HYPERLINK("http://blogfile.huashijingji.com/BlogFile/367-艾钧老师.zip","课程包下载")</f>
        <v>课程包下载</v>
      </c>
      <c r="I184" s="174" t="s">
        <v>982</v>
      </c>
      <c r="J184" s="176" t="s">
        <v>983</v>
      </c>
    </row>
    <row r="185" s="148" customFormat="1" ht="94.9" customHeight="1" spans="1:10">
      <c r="A185" s="167">
        <v>369</v>
      </c>
      <c r="B185" s="168" t="s">
        <v>984</v>
      </c>
      <c r="C185" s="167" t="s">
        <v>65</v>
      </c>
      <c r="D185" s="169" t="s">
        <v>985</v>
      </c>
      <c r="E185" s="169" t="s">
        <v>986</v>
      </c>
      <c r="F185" s="169" t="s">
        <v>13</v>
      </c>
      <c r="G185" s="167" t="s">
        <v>355</v>
      </c>
      <c r="H185" s="170" t="str">
        <f>HYPERLINK("http://blogfile.huashijingji.com/BlogFile/369-韩冬老师.zip","课程包下载")</f>
        <v>课程包下载</v>
      </c>
      <c r="I185" s="169" t="s">
        <v>987</v>
      </c>
      <c r="J185" s="171" t="s">
        <v>988</v>
      </c>
    </row>
    <row r="186" s="148" customFormat="1" ht="94.9" customHeight="1" spans="1:10">
      <c r="A186" s="172">
        <v>370</v>
      </c>
      <c r="B186" s="173" t="s">
        <v>989</v>
      </c>
      <c r="C186" s="172" t="s">
        <v>229</v>
      </c>
      <c r="D186" s="174" t="s">
        <v>13</v>
      </c>
      <c r="E186" s="174" t="s">
        <v>990</v>
      </c>
      <c r="F186" s="174" t="s">
        <v>13</v>
      </c>
      <c r="G186" s="172" t="s">
        <v>355</v>
      </c>
      <c r="H186" s="175" t="str">
        <f>HYPERLINK("http://blogfile.huashijingji.com/BlogFile/370-王小伟老师.zip","课程包下载")</f>
        <v>课程包下载</v>
      </c>
      <c r="I186" s="174" t="s">
        <v>991</v>
      </c>
      <c r="J186" s="176" t="s">
        <v>992</v>
      </c>
    </row>
    <row r="187" s="148" customFormat="1" ht="94.9" customHeight="1" spans="1:10">
      <c r="A187" s="167">
        <v>371</v>
      </c>
      <c r="B187" s="168" t="s">
        <v>993</v>
      </c>
      <c r="C187" s="167" t="s">
        <v>12</v>
      </c>
      <c r="D187" s="169" t="s">
        <v>13</v>
      </c>
      <c r="E187" s="169" t="s">
        <v>994</v>
      </c>
      <c r="F187" s="169" t="s">
        <v>995</v>
      </c>
      <c r="G187" s="167" t="s">
        <v>26</v>
      </c>
      <c r="H187" s="170" t="str">
        <f>HYPERLINK("http://blogfile.huashijingji.com/BlogFile/371-潘玉良老师.zip","课程包下载")</f>
        <v>课程包下载</v>
      </c>
      <c r="I187" s="169" t="s">
        <v>996</v>
      </c>
      <c r="J187" s="171" t="s">
        <v>997</v>
      </c>
    </row>
    <row r="188" s="148" customFormat="1" ht="94.9" customHeight="1" spans="1:10">
      <c r="A188" s="172">
        <v>374</v>
      </c>
      <c r="B188" s="173" t="s">
        <v>998</v>
      </c>
      <c r="C188" s="172" t="s">
        <v>105</v>
      </c>
      <c r="D188" s="174" t="s">
        <v>999</v>
      </c>
      <c r="E188" s="174" t="s">
        <v>1000</v>
      </c>
      <c r="F188" s="174" t="s">
        <v>1001</v>
      </c>
      <c r="G188" s="172" t="s">
        <v>210</v>
      </c>
      <c r="H188" s="175" t="str">
        <f>HYPERLINK("http://blogfile.huashijingji.com/BlogFile/374-郭英东老师.zip","课程包下载")</f>
        <v>课程包下载</v>
      </c>
      <c r="I188" s="174" t="s">
        <v>1002</v>
      </c>
      <c r="J188" s="176" t="s">
        <v>1003</v>
      </c>
    </row>
    <row r="189" s="148" customFormat="1" ht="94.9" customHeight="1" spans="1:10">
      <c r="A189" s="167">
        <v>375</v>
      </c>
      <c r="B189" s="168" t="s">
        <v>1004</v>
      </c>
      <c r="C189" s="167" t="s">
        <v>38</v>
      </c>
      <c r="D189" s="169" t="s">
        <v>183</v>
      </c>
      <c r="E189" s="169" t="s">
        <v>1005</v>
      </c>
      <c r="F189" s="169" t="s">
        <v>1006</v>
      </c>
      <c r="G189" s="167" t="s">
        <v>26</v>
      </c>
      <c r="H189" s="170" t="str">
        <f>HYPERLINK("http://blogfile.huashijingji.com/BlogFile/375-谢瑞宝老师.zip","课程包下载")</f>
        <v>课程包下载</v>
      </c>
      <c r="I189" s="169" t="s">
        <v>1007</v>
      </c>
      <c r="J189" s="171" t="s">
        <v>1008</v>
      </c>
    </row>
    <row r="190" s="148" customFormat="1" ht="94.9" customHeight="1" spans="1:10">
      <c r="A190" s="172">
        <v>376</v>
      </c>
      <c r="B190" s="173" t="s">
        <v>1009</v>
      </c>
      <c r="C190" s="172" t="s">
        <v>153</v>
      </c>
      <c r="D190" s="174" t="s">
        <v>13</v>
      </c>
      <c r="E190" s="174" t="s">
        <v>1010</v>
      </c>
      <c r="F190" s="174" t="s">
        <v>1011</v>
      </c>
      <c r="G190" s="172" t="s">
        <v>355</v>
      </c>
      <c r="H190" s="175" t="str">
        <f>HYPERLINK("http://blogfile.huashijingji.com/BlogFile/376-吴生福老师.zip","课程包下载")</f>
        <v>课程包下载</v>
      </c>
      <c r="I190" s="174" t="s">
        <v>1012</v>
      </c>
      <c r="J190" s="176" t="s">
        <v>1013</v>
      </c>
    </row>
    <row r="191" s="148" customFormat="1" ht="94.9" customHeight="1" spans="1:10">
      <c r="A191" s="167">
        <v>378</v>
      </c>
      <c r="B191" s="168" t="s">
        <v>1014</v>
      </c>
      <c r="C191" s="167" t="s">
        <v>176</v>
      </c>
      <c r="D191" s="169" t="s">
        <v>1015</v>
      </c>
      <c r="E191" s="169" t="s">
        <v>1016</v>
      </c>
      <c r="F191" s="169" t="s">
        <v>1017</v>
      </c>
      <c r="G191" s="167" t="s">
        <v>97</v>
      </c>
      <c r="H191" s="170" t="str">
        <f>HYPERLINK("http://blogfile.huashijingji.com/BlogFile/378-彭远军老师.zip","课程包下载")</f>
        <v>课程包下载</v>
      </c>
      <c r="I191" s="169" t="s">
        <v>1018</v>
      </c>
      <c r="J191" s="171" t="s">
        <v>1019</v>
      </c>
    </row>
    <row r="192" s="148" customFormat="1" ht="94.9" customHeight="1" spans="1:10">
      <c r="A192" s="172">
        <v>379</v>
      </c>
      <c r="B192" s="173" t="s">
        <v>1020</v>
      </c>
      <c r="C192" s="172" t="s">
        <v>159</v>
      </c>
      <c r="D192" s="174" t="s">
        <v>219</v>
      </c>
      <c r="E192" s="174" t="s">
        <v>1021</v>
      </c>
      <c r="F192" s="174" t="s">
        <v>1022</v>
      </c>
      <c r="G192" s="172" t="s">
        <v>26</v>
      </c>
      <c r="H192" s="175" t="str">
        <f>HYPERLINK("http://blogfile.huashijingji.com/BlogFile/379-戴国强老师.zip","课程包下载")</f>
        <v>课程包下载</v>
      </c>
      <c r="I192" s="174" t="s">
        <v>1023</v>
      </c>
      <c r="J192" s="176" t="s">
        <v>1024</v>
      </c>
    </row>
    <row r="193" s="148" customFormat="1" ht="94.9" customHeight="1" spans="1:10">
      <c r="A193" s="167">
        <v>380</v>
      </c>
      <c r="B193" s="168" t="s">
        <v>1025</v>
      </c>
      <c r="C193" s="167" t="s">
        <v>65</v>
      </c>
      <c r="D193" s="169" t="s">
        <v>1026</v>
      </c>
      <c r="E193" s="169" t="s">
        <v>1027</v>
      </c>
      <c r="F193" s="169" t="s">
        <v>13</v>
      </c>
      <c r="G193" s="167" t="s">
        <v>355</v>
      </c>
      <c r="H193" s="170" t="str">
        <f>HYPERLINK("http://blogfile.huashijingji.com/BlogFile/380-茆挺老师.zip","课程包下载")</f>
        <v>课程包下载</v>
      </c>
      <c r="I193" s="169" t="s">
        <v>1028</v>
      </c>
      <c r="J193" s="171" t="s">
        <v>1029</v>
      </c>
    </row>
    <row r="194" s="148" customFormat="1" ht="94.9" customHeight="1" spans="1:10">
      <c r="A194" s="172">
        <v>382</v>
      </c>
      <c r="B194" s="173" t="s">
        <v>1030</v>
      </c>
      <c r="C194" s="172" t="s">
        <v>65</v>
      </c>
      <c r="D194" s="174" t="s">
        <v>13</v>
      </c>
      <c r="E194" s="174" t="s">
        <v>1031</v>
      </c>
      <c r="F194" s="174" t="s">
        <v>1032</v>
      </c>
      <c r="G194" s="172" t="s">
        <v>97</v>
      </c>
      <c r="H194" s="175" t="str">
        <f>HYPERLINK("http://blogfile.huashijingji.com/BlogFile/382-许卫老师.zip","课程包下载")</f>
        <v>课程包下载</v>
      </c>
      <c r="I194" s="174" t="s">
        <v>1033</v>
      </c>
      <c r="J194" s="176" t="s">
        <v>1034</v>
      </c>
    </row>
    <row r="195" s="148" customFormat="1" ht="94.9" customHeight="1" spans="1:10">
      <c r="A195" s="167">
        <v>386</v>
      </c>
      <c r="B195" s="168" t="s">
        <v>1035</v>
      </c>
      <c r="C195" s="167" t="s">
        <v>46</v>
      </c>
      <c r="D195" s="169" t="s">
        <v>13</v>
      </c>
      <c r="E195" s="169" t="s">
        <v>1036</v>
      </c>
      <c r="F195" s="169" t="s">
        <v>1037</v>
      </c>
      <c r="G195" s="167" t="s">
        <v>210</v>
      </c>
      <c r="H195" s="170" t="str">
        <f>HYPERLINK("http://blogfile.huashijingji.com/BlogFile/386-王晓茹老师.zip","课程包下载")</f>
        <v>课程包下载</v>
      </c>
      <c r="I195" s="169" t="s">
        <v>1038</v>
      </c>
      <c r="J195" s="171" t="s">
        <v>1039</v>
      </c>
    </row>
    <row r="196" s="148" customFormat="1" ht="94.9" customHeight="1" spans="1:10">
      <c r="A196" s="172">
        <v>387</v>
      </c>
      <c r="B196" s="173" t="s">
        <v>1040</v>
      </c>
      <c r="C196" s="172" t="s">
        <v>407</v>
      </c>
      <c r="D196" s="174" t="s">
        <v>13</v>
      </c>
      <c r="E196" s="174" t="s">
        <v>1041</v>
      </c>
      <c r="F196" s="174" t="s">
        <v>1042</v>
      </c>
      <c r="G196" s="172" t="s">
        <v>26</v>
      </c>
      <c r="H196" s="175" t="str">
        <f>HYPERLINK("http://blogfile.huashijingji.com/BlogFile/387-贺玉亮老师.zip","课程包下载")</f>
        <v>课程包下载</v>
      </c>
      <c r="I196" s="174" t="s">
        <v>1043</v>
      </c>
      <c r="J196" s="176" t="s">
        <v>1044</v>
      </c>
    </row>
    <row r="197" s="148" customFormat="1" ht="94.9" customHeight="1" spans="1:10">
      <c r="A197" s="167">
        <v>388</v>
      </c>
      <c r="B197" s="168" t="s">
        <v>1045</v>
      </c>
      <c r="C197" s="167" t="s">
        <v>159</v>
      </c>
      <c r="D197" s="169" t="s">
        <v>1046</v>
      </c>
      <c r="E197" s="169" t="s">
        <v>1047</v>
      </c>
      <c r="F197" s="169" t="s">
        <v>1048</v>
      </c>
      <c r="G197" s="167" t="s">
        <v>362</v>
      </c>
      <c r="H197" s="170" t="str">
        <f>HYPERLINK("http://blogfile.huashijingji.com/BlogFile/388-辛绛老师.zip","课程包下载")</f>
        <v>课程包下载</v>
      </c>
      <c r="I197" s="169" t="s">
        <v>1049</v>
      </c>
      <c r="J197" s="171" t="s">
        <v>13</v>
      </c>
    </row>
    <row r="198" s="148" customFormat="1" ht="94.9" customHeight="1" spans="1:10">
      <c r="A198" s="172">
        <v>393</v>
      </c>
      <c r="B198" s="173" t="s">
        <v>1050</v>
      </c>
      <c r="C198" s="172" t="s">
        <v>38</v>
      </c>
      <c r="D198" s="174" t="s">
        <v>13</v>
      </c>
      <c r="E198" s="174" t="s">
        <v>1051</v>
      </c>
      <c r="F198" s="174" t="s">
        <v>1042</v>
      </c>
      <c r="G198" s="172" t="s">
        <v>701</v>
      </c>
      <c r="H198" s="175" t="str">
        <f>HYPERLINK("http://blogfile.huashijingji.com/BlogFile/393-田野老师.zip","课程包下载")</f>
        <v>课程包下载</v>
      </c>
      <c r="I198" s="174" t="s">
        <v>1052</v>
      </c>
      <c r="J198" s="176" t="s">
        <v>1053</v>
      </c>
    </row>
    <row r="199" s="148" customFormat="1" ht="94.9" customHeight="1" spans="1:10">
      <c r="A199" s="167">
        <v>396</v>
      </c>
      <c r="B199" s="168" t="s">
        <v>1054</v>
      </c>
      <c r="C199" s="167" t="s">
        <v>38</v>
      </c>
      <c r="D199" s="169" t="s">
        <v>13</v>
      </c>
      <c r="E199" s="169" t="s">
        <v>1055</v>
      </c>
      <c r="F199" s="169" t="s">
        <v>1056</v>
      </c>
      <c r="G199" s="167" t="s">
        <v>210</v>
      </c>
      <c r="H199" s="170" t="str">
        <f>HYPERLINK("http://blogfile.huashijingji.com/BlogFile/396-韩鹏老师.zip","课程包下载")</f>
        <v>课程包下载</v>
      </c>
      <c r="I199" s="169" t="s">
        <v>1057</v>
      </c>
      <c r="J199" s="171" t="s">
        <v>1058</v>
      </c>
    </row>
    <row r="200" s="148" customFormat="1" ht="94.9" customHeight="1" spans="1:10">
      <c r="A200" s="172">
        <v>398</v>
      </c>
      <c r="B200" s="173" t="s">
        <v>1059</v>
      </c>
      <c r="C200" s="172" t="s">
        <v>159</v>
      </c>
      <c r="D200" s="174" t="s">
        <v>1060</v>
      </c>
      <c r="E200" s="174" t="s">
        <v>1061</v>
      </c>
      <c r="F200" s="174" t="s">
        <v>1062</v>
      </c>
      <c r="G200" s="172" t="s">
        <v>91</v>
      </c>
      <c r="H200" s="175" t="str">
        <f>HYPERLINK("http://blogfile.huashijingji.com/BlogFile/398-张熳老师.zip","课程包下载")</f>
        <v>课程包下载</v>
      </c>
      <c r="I200" s="174" t="s">
        <v>1063</v>
      </c>
      <c r="J200" s="176" t="s">
        <v>1064</v>
      </c>
    </row>
    <row r="201" s="148" customFormat="1" ht="94.9" customHeight="1" spans="1:10">
      <c r="A201" s="167">
        <v>399</v>
      </c>
      <c r="B201" s="168" t="s">
        <v>1065</v>
      </c>
      <c r="C201" s="167" t="s">
        <v>182</v>
      </c>
      <c r="D201" s="169" t="s">
        <v>183</v>
      </c>
      <c r="E201" s="169" t="s">
        <v>1066</v>
      </c>
      <c r="F201" s="169" t="s">
        <v>1067</v>
      </c>
      <c r="G201" s="167" t="s">
        <v>91</v>
      </c>
      <c r="H201" s="170" t="str">
        <f>HYPERLINK("http://blogfile.huashijingji.com/BlogFile/399-李泽江老师.zip","课程包下载")</f>
        <v>课程包下载</v>
      </c>
      <c r="I201" s="169" t="s">
        <v>1068</v>
      </c>
      <c r="J201" s="171" t="s">
        <v>1069</v>
      </c>
    </row>
    <row r="202" s="148" customFormat="1" ht="94.9" customHeight="1" spans="1:10">
      <c r="A202" s="172">
        <v>400</v>
      </c>
      <c r="B202" s="173" t="s">
        <v>1070</v>
      </c>
      <c r="C202" s="172" t="s">
        <v>325</v>
      </c>
      <c r="D202" s="174" t="s">
        <v>1071</v>
      </c>
      <c r="E202" s="174" t="s">
        <v>1072</v>
      </c>
      <c r="F202" s="174" t="s">
        <v>1073</v>
      </c>
      <c r="G202" s="172" t="s">
        <v>362</v>
      </c>
      <c r="H202" s="175" t="str">
        <f>HYPERLINK("http://blogfile.huashijingji.com/BlogFile/400-陈永生老师.zip","课程包下载")</f>
        <v>课程包下载</v>
      </c>
      <c r="I202" s="174" t="s">
        <v>1074</v>
      </c>
      <c r="J202" s="176" t="s">
        <v>1075</v>
      </c>
    </row>
    <row r="203" s="148" customFormat="1" ht="94.9" customHeight="1" spans="1:10">
      <c r="A203" s="167">
        <v>401</v>
      </c>
      <c r="B203" s="168" t="s">
        <v>1076</v>
      </c>
      <c r="C203" s="167" t="s">
        <v>18</v>
      </c>
      <c r="D203" s="169" t="s">
        <v>13</v>
      </c>
      <c r="E203" s="169" t="s">
        <v>1077</v>
      </c>
      <c r="F203" s="169" t="s">
        <v>1078</v>
      </c>
      <c r="G203" s="167" t="s">
        <v>362</v>
      </c>
      <c r="H203" s="170" t="str">
        <f>HYPERLINK("http://blogfile.huashijingji.com/BlogFile/401-李剑波老师.zip","课程包下载")</f>
        <v>课程包下载</v>
      </c>
      <c r="I203" s="169" t="s">
        <v>1079</v>
      </c>
      <c r="J203" s="171" t="s">
        <v>1080</v>
      </c>
    </row>
    <row r="204" s="148" customFormat="1" ht="94.9" customHeight="1" spans="1:10">
      <c r="A204" s="172">
        <v>403</v>
      </c>
      <c r="B204" s="173" t="s">
        <v>1081</v>
      </c>
      <c r="C204" s="172" t="s">
        <v>146</v>
      </c>
      <c r="D204" s="174" t="s">
        <v>1082</v>
      </c>
      <c r="E204" s="174" t="s">
        <v>1083</v>
      </c>
      <c r="F204" s="174" t="s">
        <v>1084</v>
      </c>
      <c r="G204" s="172" t="s">
        <v>97</v>
      </c>
      <c r="H204" s="175" t="str">
        <f>HYPERLINK("http://blogfile.huashijingji.com/BlogFile/403-李燕老师.zip","课程包下载")</f>
        <v>课程包下载</v>
      </c>
      <c r="I204" s="174" t="s">
        <v>1085</v>
      </c>
      <c r="J204" s="176" t="s">
        <v>1086</v>
      </c>
    </row>
    <row r="205" s="148" customFormat="1" ht="94.9" customHeight="1" spans="1:10">
      <c r="A205" s="167">
        <v>404</v>
      </c>
      <c r="B205" s="168" t="s">
        <v>1087</v>
      </c>
      <c r="C205" s="167" t="s">
        <v>30</v>
      </c>
      <c r="D205" s="169" t="s">
        <v>13</v>
      </c>
      <c r="E205" s="169" t="s">
        <v>1088</v>
      </c>
      <c r="F205" s="169" t="s">
        <v>1089</v>
      </c>
      <c r="G205" s="167" t="s">
        <v>108</v>
      </c>
      <c r="H205" s="170" t="str">
        <f>HYPERLINK("http://blogfile.huashijingji.com/BlogFile/404-颜何老师.zip","课程包下载")</f>
        <v>课程包下载</v>
      </c>
      <c r="I205" s="169" t="s">
        <v>1090</v>
      </c>
      <c r="J205" s="171" t="s">
        <v>1091</v>
      </c>
    </row>
    <row r="206" s="148" customFormat="1" ht="94.9" customHeight="1" spans="1:10">
      <c r="A206" s="172">
        <v>408</v>
      </c>
      <c r="B206" s="173" t="s">
        <v>1092</v>
      </c>
      <c r="C206" s="172" t="s">
        <v>159</v>
      </c>
      <c r="D206" s="174" t="s">
        <v>13</v>
      </c>
      <c r="E206" s="174" t="s">
        <v>1093</v>
      </c>
      <c r="F206" s="174" t="s">
        <v>1094</v>
      </c>
      <c r="G206" s="172" t="s">
        <v>278</v>
      </c>
      <c r="H206" s="175" t="str">
        <f>HYPERLINK("http://blogfile.huashijingji.com/BlogFile/408-马斌老师.zip","课程包下载")</f>
        <v>课程包下载</v>
      </c>
      <c r="I206" s="174" t="s">
        <v>1095</v>
      </c>
      <c r="J206" s="176" t="s">
        <v>1096</v>
      </c>
    </row>
    <row r="207" s="148" customFormat="1" ht="94.9" customHeight="1" spans="1:10">
      <c r="A207" s="167">
        <v>410</v>
      </c>
      <c r="B207" s="168" t="s">
        <v>1097</v>
      </c>
      <c r="C207" s="167" t="s">
        <v>270</v>
      </c>
      <c r="D207" s="169" t="s">
        <v>1098</v>
      </c>
      <c r="E207" s="169" t="s">
        <v>1099</v>
      </c>
      <c r="F207" s="169" t="s">
        <v>1100</v>
      </c>
      <c r="G207" s="167" t="s">
        <v>26</v>
      </c>
      <c r="H207" s="170" t="str">
        <f>HYPERLINK("http://blogfile.huashijingji.com/BlogFile/410-关永洪老师.zip","课程包下载")</f>
        <v>课程包下载</v>
      </c>
      <c r="I207" s="169" t="s">
        <v>1101</v>
      </c>
      <c r="J207" s="171" t="s">
        <v>13</v>
      </c>
    </row>
    <row r="208" s="148" customFormat="1" ht="94.9" customHeight="1" spans="1:10">
      <c r="A208" s="172">
        <v>411</v>
      </c>
      <c r="B208" s="173" t="s">
        <v>1102</v>
      </c>
      <c r="C208" s="172" t="s">
        <v>159</v>
      </c>
      <c r="D208" s="174" t="s">
        <v>1103</v>
      </c>
      <c r="E208" s="174" t="s">
        <v>1104</v>
      </c>
      <c r="F208" s="174" t="s">
        <v>1105</v>
      </c>
      <c r="G208" s="172" t="s">
        <v>311</v>
      </c>
      <c r="H208" s="175" t="str">
        <f>HYPERLINK("http://blogfile.huashijingji.com/BlogFile/411-刘海燕老师.zip","课程包下载")</f>
        <v>课程包下载</v>
      </c>
      <c r="I208" s="174" t="s">
        <v>1106</v>
      </c>
      <c r="J208" s="176" t="s">
        <v>1107</v>
      </c>
    </row>
    <row r="209" s="148" customFormat="1" ht="94.9" customHeight="1" spans="1:10">
      <c r="A209" s="167">
        <v>412</v>
      </c>
      <c r="B209" s="168" t="s">
        <v>1108</v>
      </c>
      <c r="C209" s="167" t="s">
        <v>176</v>
      </c>
      <c r="D209" s="169" t="s">
        <v>13</v>
      </c>
      <c r="E209" s="169" t="s">
        <v>1109</v>
      </c>
      <c r="F209" s="169" t="s">
        <v>1110</v>
      </c>
      <c r="G209" s="167" t="s">
        <v>210</v>
      </c>
      <c r="H209" s="170" t="str">
        <f>HYPERLINK("http://blogfile.huashijingji.com/BlogFile/412-张明芳老师.zip","课程包下载")</f>
        <v>课程包下载</v>
      </c>
      <c r="I209" s="169" t="s">
        <v>1111</v>
      </c>
      <c r="J209" s="171" t="s">
        <v>1112</v>
      </c>
    </row>
    <row r="210" s="148" customFormat="1" ht="94.9" customHeight="1" spans="1:10">
      <c r="A210" s="172">
        <v>414</v>
      </c>
      <c r="B210" s="173" t="s">
        <v>1113</v>
      </c>
      <c r="C210" s="172" t="s">
        <v>38</v>
      </c>
      <c r="D210" s="174" t="s">
        <v>1114</v>
      </c>
      <c r="E210" s="174" t="s">
        <v>1115</v>
      </c>
      <c r="F210" s="174" t="s">
        <v>1116</v>
      </c>
      <c r="G210" s="172" t="s">
        <v>278</v>
      </c>
      <c r="H210" s="175" t="str">
        <f>HYPERLINK("http://blogfile.huashijingji.com/BlogFile/414-刘志翔老师.zip","课程包下载")</f>
        <v>课程包下载</v>
      </c>
      <c r="I210" s="174" t="s">
        <v>1117</v>
      </c>
      <c r="J210" s="176" t="s">
        <v>1118</v>
      </c>
    </row>
    <row r="211" s="148" customFormat="1" ht="94.9" customHeight="1" spans="1:10">
      <c r="A211" s="167">
        <v>415</v>
      </c>
      <c r="B211" s="168" t="s">
        <v>1119</v>
      </c>
      <c r="C211" s="167" t="s">
        <v>325</v>
      </c>
      <c r="D211" s="169" t="s">
        <v>1120</v>
      </c>
      <c r="E211" s="169" t="s">
        <v>1121</v>
      </c>
      <c r="F211" s="169" t="s">
        <v>1122</v>
      </c>
      <c r="G211" s="167" t="s">
        <v>26</v>
      </c>
      <c r="H211" s="170" t="str">
        <f>HYPERLINK("http://blogfile.huashijingji.com/BlogFile/415-王爱萍老师.zip","课程包下载")</f>
        <v>课程包下载</v>
      </c>
      <c r="I211" s="169" t="s">
        <v>1123</v>
      </c>
      <c r="J211" s="171" t="s">
        <v>13</v>
      </c>
    </row>
    <row r="212" s="148" customFormat="1" ht="94.9" customHeight="1" spans="1:10">
      <c r="A212" s="172">
        <v>416</v>
      </c>
      <c r="B212" s="173" t="s">
        <v>1124</v>
      </c>
      <c r="C212" s="172" t="s">
        <v>176</v>
      </c>
      <c r="D212" s="174" t="s">
        <v>13</v>
      </c>
      <c r="E212" s="174" t="s">
        <v>1125</v>
      </c>
      <c r="F212" s="174" t="s">
        <v>1126</v>
      </c>
      <c r="G212" s="172" t="s">
        <v>97</v>
      </c>
      <c r="H212" s="175" t="str">
        <f>HYPERLINK("http://blogfile.huashijingji.com/BlogFile/416-宋奕晓老师.zip","课程包下载")</f>
        <v>课程包下载</v>
      </c>
      <c r="I212" s="174" t="s">
        <v>1127</v>
      </c>
      <c r="J212" s="176" t="s">
        <v>1128</v>
      </c>
    </row>
    <row r="213" s="148" customFormat="1" ht="94.9" customHeight="1" spans="1:10">
      <c r="A213" s="167">
        <v>419</v>
      </c>
      <c r="B213" s="168" t="s">
        <v>1129</v>
      </c>
      <c r="C213" s="167" t="s">
        <v>270</v>
      </c>
      <c r="D213" s="169" t="s">
        <v>1130</v>
      </c>
      <c r="E213" s="169" t="s">
        <v>1131</v>
      </c>
      <c r="F213" s="169" t="s">
        <v>1132</v>
      </c>
      <c r="G213" s="167" t="s">
        <v>278</v>
      </c>
      <c r="H213" s="170" t="str">
        <f>HYPERLINK("http://blogfile.huashijingji.com/BlogFile/419-牛鑫宇老师.zip","课程包下载")</f>
        <v>课程包下载</v>
      </c>
      <c r="I213" s="169" t="s">
        <v>1133</v>
      </c>
      <c r="J213" s="171" t="s">
        <v>1134</v>
      </c>
    </row>
    <row r="214" s="148" customFormat="1" ht="94.9" customHeight="1" spans="1:10">
      <c r="A214" s="172">
        <v>422</v>
      </c>
      <c r="B214" s="173" t="s">
        <v>1135</v>
      </c>
      <c r="C214" s="172" t="s">
        <v>325</v>
      </c>
      <c r="D214" s="174" t="s">
        <v>13</v>
      </c>
      <c r="E214" s="174" t="s">
        <v>1136</v>
      </c>
      <c r="F214" s="174" t="s">
        <v>1137</v>
      </c>
      <c r="G214" s="172" t="s">
        <v>278</v>
      </c>
      <c r="H214" s="175" t="str">
        <f>HYPERLINK("http://blogfile.huashijingji.com/BlogFile/422-邹亮老师.zip","课程包下载")</f>
        <v>课程包下载</v>
      </c>
      <c r="I214" s="174" t="s">
        <v>1138</v>
      </c>
      <c r="J214" s="176" t="s">
        <v>1139</v>
      </c>
    </row>
    <row r="215" s="148" customFormat="1" ht="94.9" customHeight="1" spans="1:10">
      <c r="A215" s="167">
        <v>423</v>
      </c>
      <c r="B215" s="168" t="s">
        <v>1140</v>
      </c>
      <c r="C215" s="167" t="s">
        <v>276</v>
      </c>
      <c r="D215" s="169" t="s">
        <v>1141</v>
      </c>
      <c r="E215" s="169" t="s">
        <v>1142</v>
      </c>
      <c r="F215" s="169" t="s">
        <v>1143</v>
      </c>
      <c r="G215" s="167" t="s">
        <v>26</v>
      </c>
      <c r="H215" s="170" t="str">
        <f>HYPERLINK("http://blogfile.huashijingji.com/BlogFile/423-张勇老师.zip","课程包下载")</f>
        <v>课程包下载</v>
      </c>
      <c r="I215" s="169" t="s">
        <v>1144</v>
      </c>
      <c r="J215" s="171" t="s">
        <v>1145</v>
      </c>
    </row>
    <row r="216" s="148" customFormat="1" ht="94.9" customHeight="1" spans="1:10">
      <c r="A216" s="172">
        <v>424</v>
      </c>
      <c r="B216" s="173" t="s">
        <v>1146</v>
      </c>
      <c r="C216" s="172" t="s">
        <v>30</v>
      </c>
      <c r="D216" s="174" t="s">
        <v>1147</v>
      </c>
      <c r="E216" s="174" t="s">
        <v>1148</v>
      </c>
      <c r="F216" s="174" t="s">
        <v>1149</v>
      </c>
      <c r="G216" s="172" t="s">
        <v>26</v>
      </c>
      <c r="H216" s="175" t="str">
        <f>HYPERLINK("http://blogfile.huashijingji.com/BlogFile/424-马红忠老师.zip","课程包下载")</f>
        <v>课程包下载</v>
      </c>
      <c r="I216" s="174" t="s">
        <v>1150</v>
      </c>
      <c r="J216" s="176" t="s">
        <v>13</v>
      </c>
    </row>
    <row r="217" s="148" customFormat="1" ht="94.9" customHeight="1" spans="1:10">
      <c r="A217" s="167">
        <v>427</v>
      </c>
      <c r="B217" s="168" t="s">
        <v>1151</v>
      </c>
      <c r="C217" s="167" t="s">
        <v>270</v>
      </c>
      <c r="D217" s="169" t="s">
        <v>13</v>
      </c>
      <c r="E217" s="169" t="s">
        <v>1152</v>
      </c>
      <c r="F217" s="169" t="s">
        <v>1153</v>
      </c>
      <c r="G217" s="167" t="s">
        <v>80</v>
      </c>
      <c r="H217" s="170" t="str">
        <f>HYPERLINK("http://blogfile.huashijingji.com/BlogFile/427-刘建平老师.zip","课程包下载")</f>
        <v>课程包下载</v>
      </c>
      <c r="I217" s="169" t="s">
        <v>1154</v>
      </c>
      <c r="J217" s="171" t="s">
        <v>1155</v>
      </c>
    </row>
    <row r="218" s="148" customFormat="1" ht="94.9" customHeight="1" spans="1:10">
      <c r="A218" s="172">
        <v>429</v>
      </c>
      <c r="B218" s="173" t="s">
        <v>1156</v>
      </c>
      <c r="C218" s="172" t="s">
        <v>12</v>
      </c>
      <c r="D218" s="174" t="s">
        <v>13</v>
      </c>
      <c r="E218" s="174" t="s">
        <v>1157</v>
      </c>
      <c r="F218" s="174" t="s">
        <v>1158</v>
      </c>
      <c r="G218" s="172" t="s">
        <v>385</v>
      </c>
      <c r="H218" s="175" t="str">
        <f>HYPERLINK("http://blogfile.huashijingji.com/BlogFile/429-闫金星老师.zip","课程包下载")</f>
        <v>课程包下载</v>
      </c>
      <c r="I218" s="174" t="s">
        <v>1159</v>
      </c>
      <c r="J218" s="176" t="s">
        <v>13</v>
      </c>
    </row>
    <row r="219" s="148" customFormat="1" ht="94.9" customHeight="1" spans="1:10">
      <c r="A219" s="167">
        <v>430</v>
      </c>
      <c r="B219" s="168" t="s">
        <v>1160</v>
      </c>
      <c r="C219" s="167" t="s">
        <v>38</v>
      </c>
      <c r="D219" s="169" t="s">
        <v>1161</v>
      </c>
      <c r="E219" s="169" t="s">
        <v>1162</v>
      </c>
      <c r="F219" s="169" t="s">
        <v>1163</v>
      </c>
      <c r="G219" s="167" t="s">
        <v>210</v>
      </c>
      <c r="H219" s="170" t="str">
        <f>HYPERLINK("http://blogfile.huashijingji.com/BlogFile/430-胡既白老师.zip","课程包下载")</f>
        <v>课程包下载</v>
      </c>
      <c r="I219" s="169" t="s">
        <v>1164</v>
      </c>
      <c r="J219" s="171" t="s">
        <v>1165</v>
      </c>
    </row>
    <row r="220" s="148" customFormat="1" ht="94.9" customHeight="1" spans="1:10">
      <c r="A220" s="172">
        <v>434</v>
      </c>
      <c r="B220" s="173" t="s">
        <v>1166</v>
      </c>
      <c r="C220" s="172" t="s">
        <v>38</v>
      </c>
      <c r="D220" s="174" t="s">
        <v>1167</v>
      </c>
      <c r="E220" s="174" t="s">
        <v>1168</v>
      </c>
      <c r="F220" s="174" t="s">
        <v>1169</v>
      </c>
      <c r="G220" s="172" t="s">
        <v>91</v>
      </c>
      <c r="H220" s="175" t="str">
        <f>HYPERLINK("http://blogfile.huashijingji.com/BlogFile/434-李远亮老师.zip","课程包下载")</f>
        <v>课程包下载</v>
      </c>
      <c r="I220" s="174" t="s">
        <v>1170</v>
      </c>
      <c r="J220" s="176" t="s">
        <v>1171</v>
      </c>
    </row>
    <row r="221" s="148" customFormat="1" ht="94.9" customHeight="1" spans="1:10">
      <c r="A221" s="167">
        <v>435</v>
      </c>
      <c r="B221" s="168" t="s">
        <v>1172</v>
      </c>
      <c r="C221" s="167" t="s">
        <v>30</v>
      </c>
      <c r="D221" s="169" t="s">
        <v>1173</v>
      </c>
      <c r="E221" s="169" t="s">
        <v>1174</v>
      </c>
      <c r="F221" s="169" t="s">
        <v>1175</v>
      </c>
      <c r="G221" s="167" t="s">
        <v>26</v>
      </c>
      <c r="H221" s="170" t="str">
        <f>HYPERLINK("http://blogfile.huashijingji.com/BlogFile/435-黄武林老师.zip","课程包下载")</f>
        <v>课程包下载</v>
      </c>
      <c r="I221" s="169" t="s">
        <v>1176</v>
      </c>
      <c r="J221" s="171" t="s">
        <v>1177</v>
      </c>
    </row>
    <row r="222" s="148" customFormat="1" ht="94.9" customHeight="1" spans="1:10">
      <c r="A222" s="172">
        <v>436</v>
      </c>
      <c r="B222" s="173" t="s">
        <v>1178</v>
      </c>
      <c r="C222" s="172" t="s">
        <v>176</v>
      </c>
      <c r="D222" s="174" t="s">
        <v>13</v>
      </c>
      <c r="E222" s="174" t="s">
        <v>1179</v>
      </c>
      <c r="F222" s="174" t="s">
        <v>1180</v>
      </c>
      <c r="G222" s="172" t="s">
        <v>311</v>
      </c>
      <c r="H222" s="175" t="str">
        <f>HYPERLINK("http://blogfile.huashijingji.com/BlogFile/436-张云老师.zip","课程包下载")</f>
        <v>课程包下载</v>
      </c>
      <c r="I222" s="174" t="s">
        <v>1181</v>
      </c>
      <c r="J222" s="176" t="s">
        <v>13</v>
      </c>
    </row>
    <row r="223" s="148" customFormat="1" ht="94.9" customHeight="1" spans="1:10">
      <c r="A223" s="167">
        <v>439</v>
      </c>
      <c r="B223" s="168" t="s">
        <v>1182</v>
      </c>
      <c r="C223" s="167" t="s">
        <v>182</v>
      </c>
      <c r="D223" s="169" t="s">
        <v>1183</v>
      </c>
      <c r="E223" s="169" t="s">
        <v>1184</v>
      </c>
      <c r="F223" s="169" t="s">
        <v>1185</v>
      </c>
      <c r="G223" s="167" t="s">
        <v>374</v>
      </c>
      <c r="H223" s="170" t="str">
        <f>HYPERLINK("http://blogfile.huashijingji.com/BlogFile/439-宋逸之老师.zip","课程包下载")</f>
        <v>课程包下载</v>
      </c>
      <c r="I223" s="169" t="s">
        <v>1186</v>
      </c>
      <c r="J223" s="171" t="s">
        <v>1187</v>
      </c>
    </row>
    <row r="224" s="148" customFormat="1" ht="94.9" customHeight="1" spans="1:10">
      <c r="A224" s="172">
        <v>441</v>
      </c>
      <c r="B224" s="173" t="s">
        <v>1188</v>
      </c>
      <c r="C224" s="172" t="s">
        <v>18</v>
      </c>
      <c r="D224" s="174" t="s">
        <v>13</v>
      </c>
      <c r="E224" s="174" t="s">
        <v>1189</v>
      </c>
      <c r="F224" s="174" t="s">
        <v>1190</v>
      </c>
      <c r="G224" s="172" t="s">
        <v>374</v>
      </c>
      <c r="H224" s="175" t="str">
        <f>HYPERLINK("http://blogfile.huashijingji.com/BlogFile/441-宋曦老师.zip","课程包下载")</f>
        <v>课程包下载</v>
      </c>
      <c r="I224" s="174" t="s">
        <v>1191</v>
      </c>
      <c r="J224" s="176" t="s">
        <v>1192</v>
      </c>
    </row>
    <row r="225" s="148" customFormat="1" ht="94.9" customHeight="1" spans="1:10">
      <c r="A225" s="167">
        <v>442</v>
      </c>
      <c r="B225" s="168" t="s">
        <v>1193</v>
      </c>
      <c r="C225" s="167" t="s">
        <v>407</v>
      </c>
      <c r="D225" s="169" t="s">
        <v>1194</v>
      </c>
      <c r="E225" s="169" t="s">
        <v>1195</v>
      </c>
      <c r="F225" s="169" t="s">
        <v>1196</v>
      </c>
      <c r="G225" s="167" t="s">
        <v>355</v>
      </c>
      <c r="H225" s="170" t="str">
        <f>HYPERLINK("http://blogfile.huashijingji.com/BlogFile/442-陈德生老师.zip","课程包下载")</f>
        <v>课程包下载</v>
      </c>
      <c r="I225" s="169" t="s">
        <v>1197</v>
      </c>
      <c r="J225" s="171" t="s">
        <v>1198</v>
      </c>
    </row>
    <row r="226" s="148" customFormat="1" ht="94.9" customHeight="1" spans="1:10">
      <c r="A226" s="172">
        <v>446</v>
      </c>
      <c r="B226" s="173" t="s">
        <v>1199</v>
      </c>
      <c r="C226" s="172" t="s">
        <v>46</v>
      </c>
      <c r="D226" s="174" t="s">
        <v>13</v>
      </c>
      <c r="E226" s="174" t="s">
        <v>1200</v>
      </c>
      <c r="F226" s="174" t="s">
        <v>1201</v>
      </c>
      <c r="G226" s="172" t="s">
        <v>252</v>
      </c>
      <c r="H226" s="175" t="str">
        <f>HYPERLINK("http://blogfile.huashijingji.com/BlogFile/446-曹勇老师.zip","课程包下载")</f>
        <v>课程包下载</v>
      </c>
      <c r="I226" s="174" t="s">
        <v>1202</v>
      </c>
      <c r="J226" s="176" t="s">
        <v>1203</v>
      </c>
    </row>
    <row r="227" s="148" customFormat="1" ht="94.9" customHeight="1" spans="1:10">
      <c r="A227" s="167">
        <v>447</v>
      </c>
      <c r="B227" s="168" t="s">
        <v>1204</v>
      </c>
      <c r="C227" s="167" t="s">
        <v>38</v>
      </c>
      <c r="D227" s="169" t="s">
        <v>1205</v>
      </c>
      <c r="E227" s="169" t="s">
        <v>1206</v>
      </c>
      <c r="F227" s="169" t="s">
        <v>1207</v>
      </c>
      <c r="G227" s="167" t="s">
        <v>355</v>
      </c>
      <c r="H227" s="170" t="str">
        <f>HYPERLINK("http://blogfile.huashijingji.com/BlogFile/447-潘臻老师.zip","课程包下载")</f>
        <v>课程包下载</v>
      </c>
      <c r="I227" s="169" t="s">
        <v>1208</v>
      </c>
      <c r="J227" s="171" t="s">
        <v>1209</v>
      </c>
    </row>
    <row r="228" s="148" customFormat="1" ht="94.9" customHeight="1" spans="1:10">
      <c r="A228" s="172">
        <v>452</v>
      </c>
      <c r="B228" s="173" t="s">
        <v>1210</v>
      </c>
      <c r="C228" s="172" t="s">
        <v>12</v>
      </c>
      <c r="D228" s="174" t="s">
        <v>13</v>
      </c>
      <c r="E228" s="174" t="s">
        <v>1211</v>
      </c>
      <c r="F228" s="174" t="s">
        <v>1212</v>
      </c>
      <c r="G228" s="172" t="s">
        <v>1213</v>
      </c>
      <c r="H228" s="175" t="str">
        <f>HYPERLINK("http://blogfile.huashijingji.com/BlogFile/452-郭宣婷老师.zip","课程包下载")</f>
        <v>课程包下载</v>
      </c>
      <c r="I228" s="174" t="s">
        <v>1214</v>
      </c>
      <c r="J228" s="176" t="s">
        <v>1215</v>
      </c>
    </row>
    <row r="229" s="148" customFormat="1" ht="94.9" customHeight="1" spans="1:10">
      <c r="A229" s="167">
        <v>454</v>
      </c>
      <c r="B229" s="168" t="s">
        <v>1216</v>
      </c>
      <c r="C229" s="167" t="s">
        <v>38</v>
      </c>
      <c r="D229" s="169" t="s">
        <v>13</v>
      </c>
      <c r="E229" s="169" t="s">
        <v>1217</v>
      </c>
      <c r="F229" s="169" t="s">
        <v>1218</v>
      </c>
      <c r="G229" s="167" t="s">
        <v>385</v>
      </c>
      <c r="H229" s="170" t="str">
        <f>HYPERLINK("http://blogfile.huashijingji.com/BlogFile/454-廉发强老师.zip","课程包下载")</f>
        <v>课程包下载</v>
      </c>
      <c r="I229" s="169" t="s">
        <v>1219</v>
      </c>
      <c r="J229" s="171" t="s">
        <v>1220</v>
      </c>
    </row>
    <row r="230" s="148" customFormat="1" ht="94.9" customHeight="1" spans="1:10">
      <c r="A230" s="172">
        <v>457</v>
      </c>
      <c r="B230" s="173" t="s">
        <v>1221</v>
      </c>
      <c r="C230" s="172" t="s">
        <v>176</v>
      </c>
      <c r="D230" s="174" t="s">
        <v>13</v>
      </c>
      <c r="E230" s="174" t="s">
        <v>1222</v>
      </c>
      <c r="F230" s="174" t="s">
        <v>1223</v>
      </c>
      <c r="G230" s="172" t="s">
        <v>385</v>
      </c>
      <c r="H230" s="175" t="str">
        <f>HYPERLINK("http://blogfile.huashijingji.com/BlogFile/457-陈彦希老师.zip","课程包下载")</f>
        <v>课程包下载</v>
      </c>
      <c r="I230" s="174" t="s">
        <v>1224</v>
      </c>
      <c r="J230" s="176" t="s">
        <v>1225</v>
      </c>
    </row>
    <row r="231" s="148" customFormat="1" ht="94.9" customHeight="1" spans="1:10">
      <c r="A231" s="167">
        <v>458</v>
      </c>
      <c r="B231" s="168" t="s">
        <v>1226</v>
      </c>
      <c r="C231" s="167" t="s">
        <v>502</v>
      </c>
      <c r="D231" s="169" t="s">
        <v>1227</v>
      </c>
      <c r="E231" s="169" t="s">
        <v>1228</v>
      </c>
      <c r="F231" s="169" t="s">
        <v>1229</v>
      </c>
      <c r="G231" s="167" t="s">
        <v>968</v>
      </c>
      <c r="H231" s="170" t="str">
        <f>HYPERLINK("http://blogfile.huashijingji.com/BlogFile/458-苗东利老师.zip","课程包下载")</f>
        <v>课程包下载</v>
      </c>
      <c r="I231" s="169" t="s">
        <v>1230</v>
      </c>
      <c r="J231" s="171" t="s">
        <v>1231</v>
      </c>
    </row>
    <row r="232" s="148" customFormat="1" ht="94.9" customHeight="1" spans="1:10">
      <c r="A232" s="172">
        <v>463</v>
      </c>
      <c r="B232" s="173" t="s">
        <v>1232</v>
      </c>
      <c r="C232" s="172" t="s">
        <v>153</v>
      </c>
      <c r="D232" s="174" t="s">
        <v>13</v>
      </c>
      <c r="E232" s="174" t="s">
        <v>1233</v>
      </c>
      <c r="F232" s="174" t="s">
        <v>1234</v>
      </c>
      <c r="G232" s="172" t="s">
        <v>26</v>
      </c>
      <c r="H232" s="175" t="str">
        <f>HYPERLINK("http://blogfile.huashijingji.com/BlogFile/463-陶威老师.zip","课程包下载")</f>
        <v>课程包下载</v>
      </c>
      <c r="I232" s="174" t="s">
        <v>1235</v>
      </c>
      <c r="J232" s="176" t="s">
        <v>1236</v>
      </c>
    </row>
    <row r="233" s="148" customFormat="1" ht="94.9" customHeight="1" spans="1:10">
      <c r="A233" s="167">
        <v>464</v>
      </c>
      <c r="B233" s="168" t="s">
        <v>1237</v>
      </c>
      <c r="C233" s="167" t="s">
        <v>159</v>
      </c>
      <c r="D233" s="169" t="s">
        <v>13</v>
      </c>
      <c r="E233" s="169" t="s">
        <v>1238</v>
      </c>
      <c r="F233" s="169" t="s">
        <v>1239</v>
      </c>
      <c r="G233" s="167" t="s">
        <v>252</v>
      </c>
      <c r="H233" s="170" t="str">
        <f>HYPERLINK("http://blogfile.huashijingji.com/BlogFile/464-李博钊老师.zip","课程包下载")</f>
        <v>课程包下载</v>
      </c>
      <c r="I233" s="169" t="s">
        <v>1240</v>
      </c>
      <c r="J233" s="171" t="s">
        <v>1241</v>
      </c>
    </row>
    <row r="234" s="148" customFormat="1" ht="94.9" customHeight="1" spans="1:10">
      <c r="A234" s="172">
        <v>467</v>
      </c>
      <c r="B234" s="173" t="s">
        <v>1242</v>
      </c>
      <c r="C234" s="172" t="s">
        <v>159</v>
      </c>
      <c r="D234" s="174" t="s">
        <v>13</v>
      </c>
      <c r="E234" s="174" t="s">
        <v>1243</v>
      </c>
      <c r="F234" s="174" t="s">
        <v>1244</v>
      </c>
      <c r="G234" s="172" t="s">
        <v>210</v>
      </c>
      <c r="H234" s="175" t="str">
        <f>HYPERLINK("http://blogfile.huashijingji.com/BlogFile/467-王学兵老师.zip","课程包下载")</f>
        <v>课程包下载</v>
      </c>
      <c r="I234" s="174" t="s">
        <v>1245</v>
      </c>
      <c r="J234" s="176" t="s">
        <v>1246</v>
      </c>
    </row>
    <row r="235" s="148" customFormat="1" ht="94.9" customHeight="1" spans="1:10">
      <c r="A235" s="167">
        <v>468</v>
      </c>
      <c r="B235" s="168" t="s">
        <v>1247</v>
      </c>
      <c r="C235" s="167" t="s">
        <v>65</v>
      </c>
      <c r="D235" s="169" t="s">
        <v>1248</v>
      </c>
      <c r="E235" s="169" t="s">
        <v>1249</v>
      </c>
      <c r="F235" s="169" t="s">
        <v>1250</v>
      </c>
      <c r="G235" s="167" t="s">
        <v>26</v>
      </c>
      <c r="H235" s="170" t="str">
        <f>HYPERLINK("http://blogfile.huashijingji.com/BlogFile/468-贺继征老师.zip","课程包下载")</f>
        <v>课程包下载</v>
      </c>
      <c r="I235" s="169" t="s">
        <v>1251</v>
      </c>
      <c r="J235" s="171" t="s">
        <v>1252</v>
      </c>
    </row>
    <row r="236" s="148" customFormat="1" ht="94.9" customHeight="1" spans="1:10">
      <c r="A236" s="172">
        <v>469</v>
      </c>
      <c r="B236" s="173" t="s">
        <v>1253</v>
      </c>
      <c r="C236" s="172" t="s">
        <v>325</v>
      </c>
      <c r="D236" s="174" t="s">
        <v>1060</v>
      </c>
      <c r="E236" s="174" t="s">
        <v>1254</v>
      </c>
      <c r="F236" s="174" t="s">
        <v>1255</v>
      </c>
      <c r="G236" s="172" t="s">
        <v>97</v>
      </c>
      <c r="H236" s="175" t="str">
        <f>HYPERLINK("http://blogfile.huashijingji.com/BlogFile/469-江燊老师.zip","课程包下载")</f>
        <v>课程包下载</v>
      </c>
      <c r="I236" s="174" t="s">
        <v>1256</v>
      </c>
      <c r="J236" s="176" t="s">
        <v>1257</v>
      </c>
    </row>
    <row r="237" s="148" customFormat="1" ht="94.9" customHeight="1" spans="1:10">
      <c r="A237" s="167">
        <v>470</v>
      </c>
      <c r="B237" s="168" t="s">
        <v>1258</v>
      </c>
      <c r="C237" s="167" t="s">
        <v>65</v>
      </c>
      <c r="D237" s="169" t="s">
        <v>13</v>
      </c>
      <c r="E237" s="169" t="s">
        <v>1259</v>
      </c>
      <c r="F237" s="169" t="s">
        <v>1260</v>
      </c>
      <c r="G237" s="167" t="s">
        <v>210</v>
      </c>
      <c r="H237" s="170" t="str">
        <f>HYPERLINK("http://blogfile.huashijingji.com/BlogFile/470-李凤老师.zip","课程包下载")</f>
        <v>课程包下载</v>
      </c>
      <c r="I237" s="169" t="s">
        <v>1261</v>
      </c>
      <c r="J237" s="171" t="s">
        <v>1262</v>
      </c>
    </row>
    <row r="238" s="148" customFormat="1" ht="94.9" customHeight="1" spans="1:10">
      <c r="A238" s="172">
        <v>472</v>
      </c>
      <c r="B238" s="173" t="s">
        <v>1263</v>
      </c>
      <c r="C238" s="172" t="s">
        <v>38</v>
      </c>
      <c r="D238" s="174" t="s">
        <v>13</v>
      </c>
      <c r="E238" s="174" t="s">
        <v>408</v>
      </c>
      <c r="F238" s="174" t="s">
        <v>1264</v>
      </c>
      <c r="G238" s="172" t="s">
        <v>26</v>
      </c>
      <c r="H238" s="175" t="str">
        <f>HYPERLINK("http://blogfile.huashijingji.com/BlogFile/472-程平安老师.zip","课程包下载")</f>
        <v>课程包下载</v>
      </c>
      <c r="I238" s="174" t="s">
        <v>1265</v>
      </c>
      <c r="J238" s="176" t="s">
        <v>1266</v>
      </c>
    </row>
    <row r="239" s="148" customFormat="1" ht="94.9" customHeight="1" spans="1:10">
      <c r="A239" s="167">
        <v>475</v>
      </c>
      <c r="B239" s="168" t="s">
        <v>1267</v>
      </c>
      <c r="C239" s="167" t="s">
        <v>18</v>
      </c>
      <c r="D239" s="169" t="s">
        <v>13</v>
      </c>
      <c r="E239" s="169" t="s">
        <v>1268</v>
      </c>
      <c r="F239" s="169" t="s">
        <v>1269</v>
      </c>
      <c r="G239" s="167" t="s">
        <v>210</v>
      </c>
      <c r="H239" s="170" t="str">
        <f>HYPERLINK("http://blogfile.huashijingji.com/BlogFile/475-刘刚老师.zip","课程包下载")</f>
        <v>课程包下载</v>
      </c>
      <c r="I239" s="169" t="s">
        <v>1270</v>
      </c>
      <c r="J239" s="171" t="s">
        <v>1271</v>
      </c>
    </row>
    <row r="240" s="148" customFormat="1" ht="94.9" customHeight="1" spans="1:10">
      <c r="A240" s="172">
        <v>477</v>
      </c>
      <c r="B240" s="173" t="s">
        <v>1272</v>
      </c>
      <c r="C240" s="172" t="s">
        <v>38</v>
      </c>
      <c r="D240" s="174" t="s">
        <v>1273</v>
      </c>
      <c r="E240" s="174" t="s">
        <v>1274</v>
      </c>
      <c r="F240" s="174" t="s">
        <v>1275</v>
      </c>
      <c r="G240" s="172" t="s">
        <v>355</v>
      </c>
      <c r="H240" s="175" t="str">
        <f>HYPERLINK("http://blogfile.huashijingji.com/BlogFile/477-姜雷老师.zip","课程包下载")</f>
        <v>课程包下载</v>
      </c>
      <c r="I240" s="174" t="s">
        <v>1276</v>
      </c>
      <c r="J240" s="176" t="s">
        <v>1277</v>
      </c>
    </row>
    <row r="241" s="148" customFormat="1" ht="94.9" customHeight="1" spans="1:10">
      <c r="A241" s="167">
        <v>479</v>
      </c>
      <c r="B241" s="168" t="s">
        <v>1278</v>
      </c>
      <c r="C241" s="167" t="s">
        <v>12</v>
      </c>
      <c r="D241" s="169" t="s">
        <v>13</v>
      </c>
      <c r="E241" s="169" t="s">
        <v>1279</v>
      </c>
      <c r="F241" s="169" t="s">
        <v>1280</v>
      </c>
      <c r="G241" s="167" t="s">
        <v>20</v>
      </c>
      <c r="H241" s="170" t="str">
        <f>HYPERLINK("http://blogfile.huashijingji.com/BlogFile/479-修子渝老师.zip","课程包下载")</f>
        <v>课程包下载</v>
      </c>
      <c r="I241" s="169" t="s">
        <v>1281</v>
      </c>
      <c r="J241" s="171" t="s">
        <v>13</v>
      </c>
    </row>
    <row r="242" s="148" customFormat="1" ht="94.9" customHeight="1" spans="1:10">
      <c r="A242" s="172">
        <v>485</v>
      </c>
      <c r="B242" s="173" t="s">
        <v>1282</v>
      </c>
      <c r="C242" s="172" t="s">
        <v>46</v>
      </c>
      <c r="D242" s="174" t="s">
        <v>13</v>
      </c>
      <c r="E242" s="174" t="s">
        <v>1283</v>
      </c>
      <c r="F242" s="174" t="s">
        <v>1284</v>
      </c>
      <c r="G242" s="172" t="s">
        <v>311</v>
      </c>
      <c r="H242" s="175" t="str">
        <f>HYPERLINK("http://blogfile.huashijingji.com/BlogFile/485-赵芸萱老师.zip","课程包下载")</f>
        <v>课程包下载</v>
      </c>
      <c r="I242" s="174" t="s">
        <v>1285</v>
      </c>
      <c r="J242" s="176" t="s">
        <v>1286</v>
      </c>
    </row>
    <row r="243" s="148" customFormat="1" ht="94.9" customHeight="1" spans="1:10">
      <c r="A243" s="167">
        <v>486</v>
      </c>
      <c r="B243" s="168" t="s">
        <v>1287</v>
      </c>
      <c r="C243" s="167" t="s">
        <v>12</v>
      </c>
      <c r="D243" s="169" t="s">
        <v>13</v>
      </c>
      <c r="E243" s="169" t="s">
        <v>1288</v>
      </c>
      <c r="F243" s="169" t="s">
        <v>1289</v>
      </c>
      <c r="G243" s="167" t="s">
        <v>80</v>
      </c>
      <c r="H243" s="170" t="str">
        <f>HYPERLINK("http://blogfile.huashijingji.com/BlogFile/486-张罗群老师.zip","课程包下载")</f>
        <v>课程包下载</v>
      </c>
      <c r="I243" s="169" t="s">
        <v>1290</v>
      </c>
      <c r="J243" s="171" t="s">
        <v>1291</v>
      </c>
    </row>
    <row r="244" s="148" customFormat="1" ht="94.9" customHeight="1" spans="1:10">
      <c r="A244" s="172">
        <v>487</v>
      </c>
      <c r="B244" s="173" t="s">
        <v>1292</v>
      </c>
      <c r="C244" s="172" t="s">
        <v>38</v>
      </c>
      <c r="D244" s="174" t="s">
        <v>1293</v>
      </c>
      <c r="E244" s="174" t="s">
        <v>1294</v>
      </c>
      <c r="F244" s="174" t="s">
        <v>1295</v>
      </c>
      <c r="G244" s="172" t="s">
        <v>1296</v>
      </c>
      <c r="H244" s="175" t="str">
        <f>HYPERLINK("http://blogfile.huashijingji.com/BlogFile/487-王传庆老师.zip","课程包下载")</f>
        <v>课程包下载</v>
      </c>
      <c r="I244" s="174" t="s">
        <v>1297</v>
      </c>
      <c r="J244" s="176" t="s">
        <v>1298</v>
      </c>
    </row>
    <row r="245" s="148" customFormat="1" ht="94.9" customHeight="1" spans="1:10">
      <c r="A245" s="167">
        <v>489</v>
      </c>
      <c r="B245" s="168" t="s">
        <v>1299</v>
      </c>
      <c r="C245" s="167" t="s">
        <v>18</v>
      </c>
      <c r="D245" s="169" t="s">
        <v>13</v>
      </c>
      <c r="E245" s="169" t="s">
        <v>1300</v>
      </c>
      <c r="F245" s="169" t="s">
        <v>1301</v>
      </c>
      <c r="G245" s="167" t="s">
        <v>20</v>
      </c>
      <c r="H245" s="170" t="str">
        <f>HYPERLINK("http://blogfile.huashijingji.com/BlogFile/489-吴东翰老师.zip","课程包下载")</f>
        <v>课程包下载</v>
      </c>
      <c r="I245" s="169" t="s">
        <v>1302</v>
      </c>
      <c r="J245" s="171" t="s">
        <v>1303</v>
      </c>
    </row>
    <row r="246" s="148" customFormat="1" ht="94.9" customHeight="1" spans="1:10">
      <c r="A246" s="172">
        <v>490</v>
      </c>
      <c r="B246" s="173" t="s">
        <v>1304</v>
      </c>
      <c r="C246" s="172" t="s">
        <v>18</v>
      </c>
      <c r="D246" s="174" t="s">
        <v>754</v>
      </c>
      <c r="E246" s="174" t="s">
        <v>1305</v>
      </c>
      <c r="F246" s="174" t="s">
        <v>1306</v>
      </c>
      <c r="G246" s="172" t="s">
        <v>311</v>
      </c>
      <c r="H246" s="175" t="str">
        <f>HYPERLINK("http://blogfile.huashijingji.com/BlogFile/490-李广安老师.zip","课程包下载")</f>
        <v>课程包下载</v>
      </c>
      <c r="I246" s="174" t="s">
        <v>1307</v>
      </c>
      <c r="J246" s="176" t="s">
        <v>1308</v>
      </c>
    </row>
    <row r="247" s="148" customFormat="1" ht="94.9" customHeight="1" spans="1:10">
      <c r="A247" s="167">
        <v>491</v>
      </c>
      <c r="B247" s="168" t="s">
        <v>1309</v>
      </c>
      <c r="C247" s="167" t="s">
        <v>12</v>
      </c>
      <c r="D247" s="169" t="s">
        <v>1310</v>
      </c>
      <c r="E247" s="169" t="s">
        <v>1311</v>
      </c>
      <c r="F247" s="169" t="s">
        <v>1312</v>
      </c>
      <c r="G247" s="167" t="s">
        <v>205</v>
      </c>
      <c r="H247" s="170" t="str">
        <f>HYPERLINK("http://blogfile.huashijingji.com/BlogFile/491-卞红兰老师.zip","课程包下载")</f>
        <v>课程包下载</v>
      </c>
      <c r="I247" s="169" t="s">
        <v>1313</v>
      </c>
      <c r="J247" s="171" t="s">
        <v>1314</v>
      </c>
    </row>
    <row r="248" s="148" customFormat="1" ht="94.9" customHeight="1" spans="1:10">
      <c r="A248" s="172">
        <v>493</v>
      </c>
      <c r="B248" s="173" t="s">
        <v>1315</v>
      </c>
      <c r="C248" s="172" t="s">
        <v>105</v>
      </c>
      <c r="D248" s="174" t="s">
        <v>1316</v>
      </c>
      <c r="E248" s="174" t="s">
        <v>1317</v>
      </c>
      <c r="F248" s="174" t="s">
        <v>1318</v>
      </c>
      <c r="G248" s="172" t="s">
        <v>284</v>
      </c>
      <c r="H248" s="175" t="str">
        <f>HYPERLINK("http://blogfile.huashijingji.com/BlogFile/493-齐划然老师.zip","课程包下载")</f>
        <v>课程包下载</v>
      </c>
      <c r="I248" s="174" t="s">
        <v>1319</v>
      </c>
      <c r="J248" s="176" t="s">
        <v>13</v>
      </c>
    </row>
    <row r="249" s="148" customFormat="1" ht="94.9" customHeight="1" spans="1:10">
      <c r="A249" s="167">
        <v>495</v>
      </c>
      <c r="B249" s="168" t="s">
        <v>1320</v>
      </c>
      <c r="C249" s="167" t="s">
        <v>18</v>
      </c>
      <c r="D249" s="169" t="s">
        <v>13</v>
      </c>
      <c r="E249" s="169" t="s">
        <v>1321</v>
      </c>
      <c r="F249" s="169" t="s">
        <v>1322</v>
      </c>
      <c r="G249" s="167" t="s">
        <v>362</v>
      </c>
      <c r="H249" s="170" t="str">
        <f>HYPERLINK("http://blogfile.huashijingji.com/BlogFile/495-王克华老师.zip","课程包下载")</f>
        <v>课程包下载</v>
      </c>
      <c r="I249" s="169" t="s">
        <v>1323</v>
      </c>
      <c r="J249" s="171" t="s">
        <v>1324</v>
      </c>
    </row>
    <row r="250" s="148" customFormat="1" ht="94.9" customHeight="1" spans="1:10">
      <c r="A250" s="172">
        <v>498</v>
      </c>
      <c r="B250" s="173" t="s">
        <v>1325</v>
      </c>
      <c r="C250" s="172" t="s">
        <v>182</v>
      </c>
      <c r="D250" s="174" t="s">
        <v>519</v>
      </c>
      <c r="E250" s="174" t="s">
        <v>1326</v>
      </c>
      <c r="F250" s="174" t="s">
        <v>1327</v>
      </c>
      <c r="G250" s="172" t="s">
        <v>355</v>
      </c>
      <c r="H250" s="175" t="str">
        <f>HYPERLINK("http://blogfile.huashijingji.com/BlogFile/498-郑偕老师.zip","课程包下载")</f>
        <v>课程包下载</v>
      </c>
      <c r="I250" s="174" t="s">
        <v>1328</v>
      </c>
      <c r="J250" s="176" t="s">
        <v>13</v>
      </c>
    </row>
    <row r="251" s="148" customFormat="1" ht="94.9" customHeight="1" spans="1:10">
      <c r="A251" s="167">
        <v>499</v>
      </c>
      <c r="B251" s="168" t="s">
        <v>1329</v>
      </c>
      <c r="C251" s="167" t="s">
        <v>407</v>
      </c>
      <c r="D251" s="169" t="s">
        <v>429</v>
      </c>
      <c r="E251" s="169" t="s">
        <v>1330</v>
      </c>
      <c r="F251" s="169" t="s">
        <v>1331</v>
      </c>
      <c r="G251" s="167" t="s">
        <v>355</v>
      </c>
      <c r="H251" s="170" t="str">
        <f>HYPERLINK("http://blogfile.huashijingji.com/BlogFile/499-杨尚泽老师.zip","课程包下载")</f>
        <v>课程包下载</v>
      </c>
      <c r="I251" s="169" t="s">
        <v>1332</v>
      </c>
      <c r="J251" s="171" t="s">
        <v>1333</v>
      </c>
    </row>
    <row r="252" s="148" customFormat="1" ht="94.9" customHeight="1" spans="1:10">
      <c r="A252" s="172">
        <v>501</v>
      </c>
      <c r="B252" s="173" t="s">
        <v>1334</v>
      </c>
      <c r="C252" s="172" t="s">
        <v>12</v>
      </c>
      <c r="D252" s="174" t="s">
        <v>13</v>
      </c>
      <c r="E252" s="174" t="s">
        <v>1335</v>
      </c>
      <c r="F252" s="174" t="s">
        <v>13</v>
      </c>
      <c r="G252" s="172" t="s">
        <v>205</v>
      </c>
      <c r="H252" s="175" t="str">
        <f>HYPERLINK("http://blogfile.huashijingji.com/BlogFile/501-张玺老师.zip","课程包下载")</f>
        <v>课程包下载</v>
      </c>
      <c r="I252" s="174" t="s">
        <v>1336</v>
      </c>
      <c r="J252" s="176" t="s">
        <v>1337</v>
      </c>
    </row>
    <row r="253" s="148" customFormat="1" ht="94.9" customHeight="1" spans="1:10">
      <c r="A253" s="167">
        <v>502</v>
      </c>
      <c r="B253" s="168" t="s">
        <v>1338</v>
      </c>
      <c r="C253" s="167" t="s">
        <v>46</v>
      </c>
      <c r="D253" s="169" t="s">
        <v>13</v>
      </c>
      <c r="E253" s="169" t="s">
        <v>1339</v>
      </c>
      <c r="F253" s="169" t="s">
        <v>1340</v>
      </c>
      <c r="G253" s="167" t="s">
        <v>658</v>
      </c>
      <c r="H253" s="170" t="str">
        <f>HYPERLINK("http://blogfile.huashijingji.com/BlogFile/502-吴娥老师.zip","课程包下载")</f>
        <v>课程包下载</v>
      </c>
      <c r="I253" s="169" t="s">
        <v>1341</v>
      </c>
      <c r="J253" s="171" t="s">
        <v>1342</v>
      </c>
    </row>
    <row r="254" s="148" customFormat="1" ht="94.9" customHeight="1" spans="1:10">
      <c r="A254" s="172">
        <v>503</v>
      </c>
      <c r="B254" s="173" t="s">
        <v>1343</v>
      </c>
      <c r="C254" s="172" t="s">
        <v>12</v>
      </c>
      <c r="D254" s="174" t="s">
        <v>13</v>
      </c>
      <c r="E254" s="174" t="s">
        <v>1344</v>
      </c>
      <c r="F254" s="174" t="s">
        <v>1345</v>
      </c>
      <c r="G254" s="172" t="s">
        <v>311</v>
      </c>
      <c r="H254" s="175" t="str">
        <f>HYPERLINK("http://blogfile.huashijingji.com/BlogFile/503-崔海芳老师.zip","课程包下载")</f>
        <v>课程包下载</v>
      </c>
      <c r="I254" s="174" t="s">
        <v>1346</v>
      </c>
      <c r="J254" s="176" t="s">
        <v>13</v>
      </c>
    </row>
    <row r="255" s="148" customFormat="1" ht="94.9" customHeight="1" spans="1:10">
      <c r="A255" s="167">
        <v>506</v>
      </c>
      <c r="B255" s="168" t="s">
        <v>1347</v>
      </c>
      <c r="C255" s="167" t="s">
        <v>176</v>
      </c>
      <c r="D255" s="169" t="s">
        <v>1348</v>
      </c>
      <c r="E255" s="169" t="s">
        <v>1349</v>
      </c>
      <c r="F255" s="169" t="s">
        <v>1350</v>
      </c>
      <c r="G255" s="167" t="s">
        <v>162</v>
      </c>
      <c r="H255" s="170" t="str">
        <f>HYPERLINK("http://blogfile.huashijingji.com/BlogFile/506-徐灿老师.zip","课程包下载")</f>
        <v>课程包下载</v>
      </c>
      <c r="I255" s="169" t="s">
        <v>1351</v>
      </c>
      <c r="J255" s="171" t="s">
        <v>1352</v>
      </c>
    </row>
    <row r="256" s="148" customFormat="1" ht="94.9" customHeight="1" spans="1:10">
      <c r="A256" s="172">
        <v>507</v>
      </c>
      <c r="B256" s="173" t="s">
        <v>1353</v>
      </c>
      <c r="C256" s="172" t="s">
        <v>270</v>
      </c>
      <c r="D256" s="174" t="s">
        <v>288</v>
      </c>
      <c r="E256" s="174" t="s">
        <v>1354</v>
      </c>
      <c r="F256" s="174" t="s">
        <v>1355</v>
      </c>
      <c r="G256" s="172" t="s">
        <v>488</v>
      </c>
      <c r="H256" s="175" t="str">
        <f>HYPERLINK("http://blogfile.huashijingji.com/BlogFile/507-孙美杰老师.zip","课程包下载")</f>
        <v>课程包下载</v>
      </c>
      <c r="I256" s="174" t="s">
        <v>1356</v>
      </c>
      <c r="J256" s="176" t="s">
        <v>1357</v>
      </c>
    </row>
    <row r="257" s="148" customFormat="1" ht="94.9" customHeight="1" spans="1:10">
      <c r="A257" s="167">
        <v>508</v>
      </c>
      <c r="B257" s="168" t="s">
        <v>1358</v>
      </c>
      <c r="C257" s="167" t="s">
        <v>176</v>
      </c>
      <c r="D257" s="169" t="s">
        <v>1359</v>
      </c>
      <c r="E257" s="169" t="s">
        <v>1360</v>
      </c>
      <c r="F257" s="169" t="s">
        <v>1361</v>
      </c>
      <c r="G257" s="167" t="s">
        <v>97</v>
      </c>
      <c r="H257" s="170" t="str">
        <f>HYPERLINK("http://blogfile.huashijingji.com/BlogFile/508-许君老师.zip","课程包下载")</f>
        <v>课程包下载</v>
      </c>
      <c r="I257" s="169" t="s">
        <v>1362</v>
      </c>
      <c r="J257" s="171" t="s">
        <v>1363</v>
      </c>
    </row>
    <row r="258" s="148" customFormat="1" ht="94.9" customHeight="1" spans="1:10">
      <c r="A258" s="172">
        <v>510</v>
      </c>
      <c r="B258" s="173" t="s">
        <v>1364</v>
      </c>
      <c r="C258" s="172" t="s">
        <v>270</v>
      </c>
      <c r="D258" s="174" t="s">
        <v>352</v>
      </c>
      <c r="E258" s="174" t="s">
        <v>1365</v>
      </c>
      <c r="F258" s="174" t="s">
        <v>1366</v>
      </c>
      <c r="G258" s="172" t="s">
        <v>701</v>
      </c>
      <c r="H258" s="175" t="str">
        <f>HYPERLINK("http://blogfile.huashijingji.com/BlogFile/510-文辉玲老师.zip","课程包下载")</f>
        <v>课程包下载</v>
      </c>
      <c r="I258" s="174" t="s">
        <v>1367</v>
      </c>
      <c r="J258" s="176" t="s">
        <v>1368</v>
      </c>
    </row>
    <row r="259" s="148" customFormat="1" ht="94.9" customHeight="1" spans="1:10">
      <c r="A259" s="167">
        <v>511</v>
      </c>
      <c r="B259" s="168" t="s">
        <v>1369</v>
      </c>
      <c r="C259" s="167" t="s">
        <v>176</v>
      </c>
      <c r="D259" s="169" t="s">
        <v>1370</v>
      </c>
      <c r="E259" s="169" t="s">
        <v>1371</v>
      </c>
      <c r="F259" s="169" t="s">
        <v>1372</v>
      </c>
      <c r="G259" s="167" t="s">
        <v>488</v>
      </c>
      <c r="H259" s="170" t="str">
        <f>HYPERLINK("http://blogfile.huashijingji.com/BlogFile/511-刘静老师.zip","课程包下载")</f>
        <v>课程包下载</v>
      </c>
      <c r="I259" s="169" t="s">
        <v>1373</v>
      </c>
      <c r="J259" s="171" t="s">
        <v>1374</v>
      </c>
    </row>
    <row r="260" s="148" customFormat="1" ht="94.9" customHeight="1" spans="1:10">
      <c r="A260" s="172">
        <v>512</v>
      </c>
      <c r="B260" s="173" t="s">
        <v>1375</v>
      </c>
      <c r="C260" s="172" t="s">
        <v>153</v>
      </c>
      <c r="D260" s="174" t="s">
        <v>1376</v>
      </c>
      <c r="E260" s="174" t="s">
        <v>1377</v>
      </c>
      <c r="F260" s="174" t="s">
        <v>1378</v>
      </c>
      <c r="G260" s="172" t="s">
        <v>1379</v>
      </c>
      <c r="H260" s="175" t="str">
        <f>HYPERLINK("http://blogfile.huashijingji.com/BlogFile/512-董道军老师.zip","课程包下载")</f>
        <v>课程包下载</v>
      </c>
      <c r="I260" s="174" t="s">
        <v>1380</v>
      </c>
      <c r="J260" s="176" t="s">
        <v>1381</v>
      </c>
    </row>
    <row r="261" s="148" customFormat="1" ht="94.9" customHeight="1" spans="1:10">
      <c r="A261" s="167">
        <v>514</v>
      </c>
      <c r="B261" s="168" t="s">
        <v>1382</v>
      </c>
      <c r="C261" s="167" t="s">
        <v>46</v>
      </c>
      <c r="D261" s="169" t="s">
        <v>1383</v>
      </c>
      <c r="E261" s="169" t="s">
        <v>1384</v>
      </c>
      <c r="F261" s="169" t="s">
        <v>1385</v>
      </c>
      <c r="G261" s="167" t="s">
        <v>355</v>
      </c>
      <c r="H261" s="170" t="str">
        <f>HYPERLINK("http://blogfile.huashijingji.com/BlogFile/514-刘亮老师.zip","课程包下载")</f>
        <v>课程包下载</v>
      </c>
      <c r="I261" s="169" t="s">
        <v>1386</v>
      </c>
      <c r="J261" s="171" t="s">
        <v>1387</v>
      </c>
    </row>
    <row r="262" s="148" customFormat="1" ht="94.9" customHeight="1" spans="1:10">
      <c r="A262" s="172">
        <v>519</v>
      </c>
      <c r="B262" s="173" t="s">
        <v>1388</v>
      </c>
      <c r="C262" s="172" t="s">
        <v>229</v>
      </c>
      <c r="D262" s="174" t="s">
        <v>1389</v>
      </c>
      <c r="E262" s="174" t="s">
        <v>1390</v>
      </c>
      <c r="F262" s="174" t="s">
        <v>1391</v>
      </c>
      <c r="G262" s="172" t="s">
        <v>701</v>
      </c>
      <c r="H262" s="175" t="str">
        <f>HYPERLINK("http://blogfile.huashijingji.com/BlogFile/519-易云帆老师.zip","课程包下载")</f>
        <v>课程包下载</v>
      </c>
      <c r="I262" s="174" t="s">
        <v>1392</v>
      </c>
      <c r="J262" s="176" t="s">
        <v>1393</v>
      </c>
    </row>
    <row r="263" s="148" customFormat="1" ht="94.9" customHeight="1" spans="1:10">
      <c r="A263" s="167">
        <v>520</v>
      </c>
      <c r="B263" s="168" t="s">
        <v>1394</v>
      </c>
      <c r="C263" s="167" t="s">
        <v>176</v>
      </c>
      <c r="D263" s="169" t="s">
        <v>1395</v>
      </c>
      <c r="E263" s="169" t="s">
        <v>1396</v>
      </c>
      <c r="F263" s="169" t="s">
        <v>1397</v>
      </c>
      <c r="G263" s="167" t="s">
        <v>701</v>
      </c>
      <c r="H263" s="170" t="str">
        <f>HYPERLINK("http://blogfile.huashijingji.com/BlogFile/520-尚翎老师.zip","课程包下载")</f>
        <v>课程包下载</v>
      </c>
      <c r="I263" s="169" t="s">
        <v>1398</v>
      </c>
      <c r="J263" s="171" t="s">
        <v>1399</v>
      </c>
    </row>
    <row r="264" s="148" customFormat="1" ht="94.9" customHeight="1" spans="1:10">
      <c r="A264" s="172">
        <v>523</v>
      </c>
      <c r="B264" s="173" t="s">
        <v>1400</v>
      </c>
      <c r="C264" s="172" t="s">
        <v>38</v>
      </c>
      <c r="D264" s="174" t="s">
        <v>13</v>
      </c>
      <c r="E264" s="174" t="s">
        <v>1401</v>
      </c>
      <c r="F264" s="174" t="s">
        <v>1402</v>
      </c>
      <c r="G264" s="172" t="s">
        <v>210</v>
      </c>
      <c r="H264" s="175" t="str">
        <f>HYPERLINK("http://blogfile.huashijingji.com/BlogFile/523-李修平老师.zip","课程包下载")</f>
        <v>课程包下载</v>
      </c>
      <c r="I264" s="174" t="s">
        <v>1403</v>
      </c>
      <c r="J264" s="176" t="s">
        <v>1404</v>
      </c>
    </row>
    <row r="265" s="148" customFormat="1" ht="94.9" customHeight="1" spans="1:10">
      <c r="A265" s="167">
        <v>524</v>
      </c>
      <c r="B265" s="168" t="s">
        <v>1405</v>
      </c>
      <c r="C265" s="167" t="s">
        <v>176</v>
      </c>
      <c r="D265" s="169" t="s">
        <v>13</v>
      </c>
      <c r="E265" s="169" t="s">
        <v>1406</v>
      </c>
      <c r="F265" s="169" t="s">
        <v>1407</v>
      </c>
      <c r="G265" s="167" t="s">
        <v>968</v>
      </c>
      <c r="H265" s="170" t="str">
        <f>HYPERLINK("http://blogfile.huashijingji.com/BlogFile/524-檀娴颖老师.zip","课程包下载")</f>
        <v>课程包下载</v>
      </c>
      <c r="I265" s="169" t="s">
        <v>1408</v>
      </c>
      <c r="J265" s="171" t="s">
        <v>1409</v>
      </c>
    </row>
    <row r="266" s="148" customFormat="1" ht="94.9" customHeight="1" spans="1:10">
      <c r="A266" s="172">
        <v>525</v>
      </c>
      <c r="B266" s="173" t="s">
        <v>1410</v>
      </c>
      <c r="C266" s="172" t="s">
        <v>159</v>
      </c>
      <c r="D266" s="174" t="s">
        <v>13</v>
      </c>
      <c r="E266" s="174" t="s">
        <v>1411</v>
      </c>
      <c r="F266" s="174" t="s">
        <v>1412</v>
      </c>
      <c r="G266" s="172" t="s">
        <v>210</v>
      </c>
      <c r="H266" s="175" t="str">
        <f>HYPERLINK("http://blogfile.huashijingji.com/BlogFile/525-刘畅老师.zip","课程包下载")</f>
        <v>课程包下载</v>
      </c>
      <c r="I266" s="174" t="s">
        <v>1413</v>
      </c>
      <c r="J266" s="176" t="s">
        <v>1414</v>
      </c>
    </row>
    <row r="267" s="148" customFormat="1" ht="94.9" customHeight="1" spans="1:10">
      <c r="A267" s="167">
        <v>526</v>
      </c>
      <c r="B267" s="168" t="s">
        <v>1415</v>
      </c>
      <c r="C267" s="167" t="s">
        <v>38</v>
      </c>
      <c r="D267" s="169" t="s">
        <v>1416</v>
      </c>
      <c r="E267" s="169" t="s">
        <v>1417</v>
      </c>
      <c r="F267" s="169" t="s">
        <v>1418</v>
      </c>
      <c r="G267" s="167" t="s">
        <v>210</v>
      </c>
      <c r="H267" s="170" t="str">
        <f>HYPERLINK("http://blogfile.huashijingji.com/BlogFile/526-陈亭如老师.zip","课程包下载")</f>
        <v>课程包下载</v>
      </c>
      <c r="I267" s="169" t="s">
        <v>1419</v>
      </c>
      <c r="J267" s="171" t="s">
        <v>1420</v>
      </c>
    </row>
    <row r="268" s="148" customFormat="1" ht="94.9" customHeight="1" spans="1:10">
      <c r="A268" s="172">
        <v>527</v>
      </c>
      <c r="B268" s="173" t="s">
        <v>1421</v>
      </c>
      <c r="C268" s="172" t="s">
        <v>12</v>
      </c>
      <c r="D268" s="174" t="s">
        <v>1422</v>
      </c>
      <c r="E268" s="174" t="s">
        <v>1423</v>
      </c>
      <c r="F268" s="174" t="s">
        <v>13</v>
      </c>
      <c r="G268" s="172" t="s">
        <v>355</v>
      </c>
      <c r="H268" s="175" t="str">
        <f>HYPERLINK("http://blogfile.huashijingji.com/BlogFile/527-王志成老师.zip","课程包下载")</f>
        <v>课程包下载</v>
      </c>
      <c r="I268" s="174" t="s">
        <v>1424</v>
      </c>
      <c r="J268" s="176" t="s">
        <v>1425</v>
      </c>
    </row>
    <row r="269" s="148" customFormat="1" ht="94.9" customHeight="1" spans="1:10">
      <c r="A269" s="167">
        <v>528</v>
      </c>
      <c r="B269" s="168" t="s">
        <v>1426</v>
      </c>
      <c r="C269" s="167" t="s">
        <v>65</v>
      </c>
      <c r="D269" s="169" t="s">
        <v>13</v>
      </c>
      <c r="E269" s="169" t="s">
        <v>1427</v>
      </c>
      <c r="F269" s="169" t="s">
        <v>1428</v>
      </c>
      <c r="G269" s="167" t="s">
        <v>26</v>
      </c>
      <c r="H269" s="170" t="str">
        <f>HYPERLINK("http://blogfile.huashijingji.com/BlogFile/528-李彩玉老师.zip","课程包下载")</f>
        <v>课程包下载</v>
      </c>
      <c r="I269" s="169" t="s">
        <v>1429</v>
      </c>
      <c r="J269" s="171" t="s">
        <v>1430</v>
      </c>
    </row>
    <row r="270" s="148" customFormat="1" ht="94.9" customHeight="1" spans="1:10">
      <c r="A270" s="172">
        <v>533</v>
      </c>
      <c r="B270" s="173" t="s">
        <v>1431</v>
      </c>
      <c r="C270" s="172" t="s">
        <v>176</v>
      </c>
      <c r="D270" s="174" t="s">
        <v>13</v>
      </c>
      <c r="E270" s="174" t="s">
        <v>1432</v>
      </c>
      <c r="F270" s="174" t="s">
        <v>1433</v>
      </c>
      <c r="G270" s="172" t="s">
        <v>97</v>
      </c>
      <c r="H270" s="175" t="str">
        <f>HYPERLINK("http://blogfile.huashijingji.com/BlogFile/533-王冬焱老师.zip","课程包下载")</f>
        <v>课程包下载</v>
      </c>
      <c r="I270" s="174" t="s">
        <v>1434</v>
      </c>
      <c r="J270" s="176" t="s">
        <v>1435</v>
      </c>
    </row>
    <row r="271" s="148" customFormat="1" ht="94.9" customHeight="1" spans="1:10">
      <c r="A271" s="167">
        <v>535</v>
      </c>
      <c r="B271" s="168" t="s">
        <v>1436</v>
      </c>
      <c r="C271" s="167" t="s">
        <v>648</v>
      </c>
      <c r="D271" s="169" t="s">
        <v>13</v>
      </c>
      <c r="E271" s="169" t="s">
        <v>1437</v>
      </c>
      <c r="F271" s="169" t="s">
        <v>1438</v>
      </c>
      <c r="G271" s="167" t="s">
        <v>488</v>
      </c>
      <c r="H271" s="170" t="str">
        <f>HYPERLINK("http://blogfile.huashijingji.com/BlogFile/535-赵志奎老师.zip","课程包下载")</f>
        <v>课程包下载</v>
      </c>
      <c r="I271" s="169" t="s">
        <v>1439</v>
      </c>
      <c r="J271" s="171" t="s">
        <v>1440</v>
      </c>
    </row>
    <row r="272" s="148" customFormat="1" ht="94.9" customHeight="1" spans="1:10">
      <c r="A272" s="172">
        <v>536</v>
      </c>
      <c r="B272" s="173" t="s">
        <v>1441</v>
      </c>
      <c r="C272" s="172" t="s">
        <v>38</v>
      </c>
      <c r="D272" s="174" t="s">
        <v>13</v>
      </c>
      <c r="E272" s="174" t="s">
        <v>1442</v>
      </c>
      <c r="F272" s="174" t="s">
        <v>1443</v>
      </c>
      <c r="G272" s="172" t="s">
        <v>108</v>
      </c>
      <c r="H272" s="175" t="str">
        <f>HYPERLINK("http://blogfile.huashijingji.com/BlogFile/536-张雷老师.zip","课程包下载")</f>
        <v>课程包下载</v>
      </c>
      <c r="I272" s="174" t="s">
        <v>1444</v>
      </c>
      <c r="J272" s="176" t="s">
        <v>1445</v>
      </c>
    </row>
    <row r="273" s="148" customFormat="1" ht="94.9" customHeight="1" spans="1:10">
      <c r="A273" s="167">
        <v>538</v>
      </c>
      <c r="B273" s="168" t="s">
        <v>1446</v>
      </c>
      <c r="C273" s="167" t="s">
        <v>176</v>
      </c>
      <c r="D273" s="169" t="s">
        <v>1447</v>
      </c>
      <c r="E273" s="169" t="s">
        <v>1448</v>
      </c>
      <c r="F273" s="169" t="s">
        <v>1449</v>
      </c>
      <c r="G273" s="167" t="s">
        <v>488</v>
      </c>
      <c r="H273" s="170" t="str">
        <f>HYPERLINK("http://blogfile.huashijingji.com/BlogFile/538-姜楠老师.zip","课程包下载")</f>
        <v>课程包下载</v>
      </c>
      <c r="I273" s="169" t="s">
        <v>1450</v>
      </c>
      <c r="J273" s="171" t="s">
        <v>1451</v>
      </c>
    </row>
    <row r="274" s="148" customFormat="1" ht="94.9" customHeight="1" spans="1:10">
      <c r="A274" s="172">
        <v>539</v>
      </c>
      <c r="B274" s="173" t="s">
        <v>1452</v>
      </c>
      <c r="C274" s="172" t="s">
        <v>276</v>
      </c>
      <c r="D274" s="174" t="s">
        <v>13</v>
      </c>
      <c r="E274" s="174" t="s">
        <v>1453</v>
      </c>
      <c r="F274" s="174" t="s">
        <v>13</v>
      </c>
      <c r="G274" s="172" t="s">
        <v>355</v>
      </c>
      <c r="H274" s="175" t="str">
        <f>HYPERLINK("http://blogfile.huashijingji.com/BlogFile/539-李博老师.zip","课程包下载")</f>
        <v>课程包下载</v>
      </c>
      <c r="I274" s="174" t="s">
        <v>1454</v>
      </c>
      <c r="J274" s="176" t="s">
        <v>1455</v>
      </c>
    </row>
    <row r="275" s="148" customFormat="1" ht="94.9" customHeight="1" spans="1:10">
      <c r="A275" s="167">
        <v>540</v>
      </c>
      <c r="B275" s="168" t="s">
        <v>1456</v>
      </c>
      <c r="C275" s="167" t="s">
        <v>38</v>
      </c>
      <c r="D275" s="169" t="s">
        <v>13</v>
      </c>
      <c r="E275" s="169" t="s">
        <v>1457</v>
      </c>
      <c r="F275" s="169" t="s">
        <v>1458</v>
      </c>
      <c r="G275" s="167" t="s">
        <v>348</v>
      </c>
      <c r="H275" s="170" t="str">
        <f>HYPERLINK("http://blogfile.huashijingji.com/BlogFile/540-王文华老师.zip","课程包下载")</f>
        <v>课程包下载</v>
      </c>
      <c r="I275" s="169" t="s">
        <v>1459</v>
      </c>
      <c r="J275" s="171" t="s">
        <v>1460</v>
      </c>
    </row>
    <row r="276" s="148" customFormat="1" ht="94.9" customHeight="1" spans="1:10">
      <c r="A276" s="172">
        <v>541</v>
      </c>
      <c r="B276" s="173" t="s">
        <v>1461</v>
      </c>
      <c r="C276" s="172" t="s">
        <v>65</v>
      </c>
      <c r="D276" s="174" t="s">
        <v>1462</v>
      </c>
      <c r="E276" s="174" t="s">
        <v>1463</v>
      </c>
      <c r="F276" s="174" t="s">
        <v>1464</v>
      </c>
      <c r="G276" s="172" t="s">
        <v>1465</v>
      </c>
      <c r="H276" s="175" t="str">
        <f>HYPERLINK("http://blogfile.huashijingji.com/BlogFile/541-胡军令老师.zip","课程包下载")</f>
        <v>课程包下载</v>
      </c>
      <c r="I276" s="174" t="s">
        <v>1466</v>
      </c>
      <c r="J276" s="176" t="s">
        <v>1467</v>
      </c>
    </row>
    <row r="277" s="148" customFormat="1" ht="94.9" customHeight="1" spans="1:10">
      <c r="A277" s="167">
        <v>542</v>
      </c>
      <c r="B277" s="168" t="s">
        <v>1468</v>
      </c>
      <c r="C277" s="167" t="s">
        <v>229</v>
      </c>
      <c r="D277" s="169" t="s">
        <v>13</v>
      </c>
      <c r="E277" s="169" t="s">
        <v>1469</v>
      </c>
      <c r="F277" s="169" t="s">
        <v>1470</v>
      </c>
      <c r="G277" s="167" t="s">
        <v>26</v>
      </c>
      <c r="H277" s="170" t="str">
        <f>HYPERLINK("http://blogfile.huashijingji.com/BlogFile/542-常亚南老师.zip","课程包下载")</f>
        <v>课程包下载</v>
      </c>
      <c r="I277" s="169" t="s">
        <v>1471</v>
      </c>
      <c r="J277" s="171" t="s">
        <v>1472</v>
      </c>
    </row>
    <row r="278" s="148" customFormat="1" ht="94.9" customHeight="1" spans="1:10">
      <c r="A278" s="172">
        <v>543</v>
      </c>
      <c r="B278" s="173" t="s">
        <v>1473</v>
      </c>
      <c r="C278" s="172" t="s">
        <v>30</v>
      </c>
      <c r="D278" s="174" t="s">
        <v>1474</v>
      </c>
      <c r="E278" s="174" t="s">
        <v>1475</v>
      </c>
      <c r="F278" s="174" t="s">
        <v>1476</v>
      </c>
      <c r="G278" s="172" t="s">
        <v>97</v>
      </c>
      <c r="H278" s="175" t="str">
        <f>HYPERLINK("http://blogfile.huashijingji.com/BlogFile/543-章嘉艺老师.zip","课程包下载")</f>
        <v>课程包下载</v>
      </c>
      <c r="I278" s="174" t="s">
        <v>1477</v>
      </c>
      <c r="J278" s="176" t="s">
        <v>1478</v>
      </c>
    </row>
    <row r="279" s="148" customFormat="1" ht="94.9" customHeight="1" spans="1:10">
      <c r="A279" s="167">
        <v>545</v>
      </c>
      <c r="B279" s="168" t="s">
        <v>1479</v>
      </c>
      <c r="C279" s="167" t="s">
        <v>159</v>
      </c>
      <c r="D279" s="169" t="s">
        <v>13</v>
      </c>
      <c r="E279" s="169" t="s">
        <v>1480</v>
      </c>
      <c r="F279" s="169" t="s">
        <v>1481</v>
      </c>
      <c r="G279" s="167" t="s">
        <v>278</v>
      </c>
      <c r="H279" s="170" t="str">
        <f>HYPERLINK("http://blogfile.huashijingji.com/BlogFile/545-木子老师.zip","课程包下载")</f>
        <v>课程包下载</v>
      </c>
      <c r="I279" s="169" t="s">
        <v>1482</v>
      </c>
      <c r="J279" s="171" t="s">
        <v>1483</v>
      </c>
    </row>
    <row r="280" s="148" customFormat="1" ht="94.9" customHeight="1" spans="1:10">
      <c r="A280" s="172">
        <v>547</v>
      </c>
      <c r="B280" s="173" t="s">
        <v>1484</v>
      </c>
      <c r="C280" s="172" t="s">
        <v>65</v>
      </c>
      <c r="D280" s="174" t="s">
        <v>429</v>
      </c>
      <c r="E280" s="174" t="s">
        <v>1485</v>
      </c>
      <c r="F280" s="174" t="s">
        <v>13</v>
      </c>
      <c r="G280" s="172" t="s">
        <v>355</v>
      </c>
      <c r="H280" s="175" t="str">
        <f>HYPERLINK("http://blogfile.huashijingji.com/BlogFile/547-李志勇老师.zip","课程包下载")</f>
        <v>课程包下载</v>
      </c>
      <c r="I280" s="174" t="s">
        <v>1486</v>
      </c>
      <c r="J280" s="176" t="s">
        <v>1487</v>
      </c>
    </row>
    <row r="281" s="148" customFormat="1" ht="94.9" customHeight="1" spans="1:10">
      <c r="A281" s="167">
        <v>548</v>
      </c>
      <c r="B281" s="168" t="s">
        <v>1488</v>
      </c>
      <c r="C281" s="167" t="s">
        <v>30</v>
      </c>
      <c r="D281" s="169" t="s">
        <v>1489</v>
      </c>
      <c r="E281" s="169" t="s">
        <v>1490</v>
      </c>
      <c r="F281" s="169" t="s">
        <v>1491</v>
      </c>
      <c r="G281" s="167" t="s">
        <v>97</v>
      </c>
      <c r="H281" s="170" t="str">
        <f>HYPERLINK("http://blogfile.huashijingji.com/BlogFile/548-崔甲生老师.zip","课程包下载")</f>
        <v>课程包下载</v>
      </c>
      <c r="I281" s="169" t="s">
        <v>1492</v>
      </c>
      <c r="J281" s="171" t="s">
        <v>1493</v>
      </c>
    </row>
    <row r="282" s="148" customFormat="1" ht="94.9" customHeight="1" spans="1:10">
      <c r="A282" s="172">
        <v>549</v>
      </c>
      <c r="B282" s="173" t="s">
        <v>1494</v>
      </c>
      <c r="C282" s="172" t="s">
        <v>38</v>
      </c>
      <c r="D282" s="174" t="s">
        <v>1495</v>
      </c>
      <c r="E282" s="174" t="s">
        <v>1496</v>
      </c>
      <c r="F282" s="174" t="s">
        <v>1497</v>
      </c>
      <c r="G282" s="172" t="s">
        <v>210</v>
      </c>
      <c r="H282" s="175" t="str">
        <f>HYPERLINK("http://blogfile.huashijingji.com/BlogFile/549-张楚培老师.zip","课程包下载")</f>
        <v>课程包下载</v>
      </c>
      <c r="I282" s="174" t="s">
        <v>1498</v>
      </c>
      <c r="J282" s="176" t="s">
        <v>1499</v>
      </c>
    </row>
    <row r="283" s="148" customFormat="1" ht="94.9" customHeight="1" spans="1:10">
      <c r="A283" s="167">
        <v>551</v>
      </c>
      <c r="B283" s="168" t="s">
        <v>1500</v>
      </c>
      <c r="C283" s="167" t="s">
        <v>38</v>
      </c>
      <c r="D283" s="169" t="s">
        <v>13</v>
      </c>
      <c r="E283" s="169" t="s">
        <v>1501</v>
      </c>
      <c r="F283" s="169" t="s">
        <v>1502</v>
      </c>
      <c r="G283" s="167" t="s">
        <v>162</v>
      </c>
      <c r="H283" s="170" t="str">
        <f>HYPERLINK("http://blogfile.huashijingji.com/BlogFile/551-云潭老师.zip","课程包下载")</f>
        <v>课程包下载</v>
      </c>
      <c r="I283" s="169" t="s">
        <v>1503</v>
      </c>
      <c r="J283" s="171" t="s">
        <v>1504</v>
      </c>
    </row>
    <row r="284" s="148" customFormat="1" ht="94.9" customHeight="1" spans="1:10">
      <c r="A284" s="172">
        <v>561</v>
      </c>
      <c r="B284" s="173" t="s">
        <v>1505</v>
      </c>
      <c r="C284" s="172" t="s">
        <v>38</v>
      </c>
      <c r="D284" s="174" t="s">
        <v>1506</v>
      </c>
      <c r="E284" s="174" t="s">
        <v>1507</v>
      </c>
      <c r="F284" s="174" t="s">
        <v>1508</v>
      </c>
      <c r="G284" s="172" t="s">
        <v>97</v>
      </c>
      <c r="H284" s="175" t="str">
        <f>HYPERLINK("http://blogfile.huashijingji.com/BlogFile/561-张诚忠老师.zip","课程包下载")</f>
        <v>课程包下载</v>
      </c>
      <c r="I284" s="174" t="s">
        <v>1509</v>
      </c>
      <c r="J284" s="176" t="s">
        <v>1510</v>
      </c>
    </row>
    <row r="285" s="148" customFormat="1" ht="94.9" customHeight="1" spans="1:10">
      <c r="A285" s="167">
        <v>562</v>
      </c>
      <c r="B285" s="168" t="s">
        <v>1511</v>
      </c>
      <c r="C285" s="167" t="s">
        <v>159</v>
      </c>
      <c r="D285" s="169" t="s">
        <v>13</v>
      </c>
      <c r="E285" s="169" t="s">
        <v>1512</v>
      </c>
      <c r="F285" s="169" t="s">
        <v>1513</v>
      </c>
      <c r="G285" s="167" t="s">
        <v>210</v>
      </c>
      <c r="H285" s="170" t="str">
        <f>HYPERLINK("http://blogfile.huashijingji.com/BlogFile/562-杨晓璐老师.zip","课程包下载")</f>
        <v>课程包下载</v>
      </c>
      <c r="I285" s="169" t="s">
        <v>1514</v>
      </c>
      <c r="J285" s="171" t="s">
        <v>1515</v>
      </c>
    </row>
    <row r="286" s="148" customFormat="1" ht="94.9" customHeight="1" spans="1:10">
      <c r="A286" s="172">
        <v>565</v>
      </c>
      <c r="B286" s="173" t="s">
        <v>1516</v>
      </c>
      <c r="C286" s="172" t="s">
        <v>46</v>
      </c>
      <c r="D286" s="174" t="s">
        <v>13</v>
      </c>
      <c r="E286" s="174" t="s">
        <v>1517</v>
      </c>
      <c r="F286" s="174" t="s">
        <v>1518</v>
      </c>
      <c r="G286" s="172" t="s">
        <v>355</v>
      </c>
      <c r="H286" s="175" t="str">
        <f>HYPERLINK("http://blogfile.huashijingji.com/BlogFile/565-朱文虎老师.zip","课程包下载")</f>
        <v>课程包下载</v>
      </c>
      <c r="I286" s="174" t="s">
        <v>1519</v>
      </c>
      <c r="J286" s="176" t="s">
        <v>1520</v>
      </c>
    </row>
    <row r="287" s="148" customFormat="1" ht="94.9" customHeight="1" spans="1:10">
      <c r="A287" s="167">
        <v>566</v>
      </c>
      <c r="B287" s="168" t="s">
        <v>1521</v>
      </c>
      <c r="C287" s="167" t="s">
        <v>12</v>
      </c>
      <c r="D287" s="169" t="s">
        <v>1522</v>
      </c>
      <c r="E287" s="169" t="s">
        <v>1523</v>
      </c>
      <c r="F287" s="169" t="s">
        <v>1524</v>
      </c>
      <c r="G287" s="167" t="s">
        <v>278</v>
      </c>
      <c r="H287" s="170" t="str">
        <f>HYPERLINK("http://blogfile.huashijingji.com/BlogFile/566-吴艳雯老师.zip","课程包下载")</f>
        <v>课程包下载</v>
      </c>
      <c r="I287" s="169" t="s">
        <v>1525</v>
      </c>
      <c r="J287" s="171" t="s">
        <v>13</v>
      </c>
    </row>
    <row r="288" s="148" customFormat="1" ht="94.9" customHeight="1" spans="1:10">
      <c r="A288" s="172">
        <v>569</v>
      </c>
      <c r="B288" s="173" t="s">
        <v>1526</v>
      </c>
      <c r="C288" s="172" t="s">
        <v>229</v>
      </c>
      <c r="D288" s="174" t="s">
        <v>13</v>
      </c>
      <c r="E288" s="174" t="s">
        <v>1527</v>
      </c>
      <c r="F288" s="174" t="s">
        <v>1528</v>
      </c>
      <c r="G288" s="172" t="s">
        <v>362</v>
      </c>
      <c r="H288" s="175" t="str">
        <f>HYPERLINK("http://blogfile.huashijingji.com/BlogFile/569-刘平利老师.zip","课程包下载")</f>
        <v>课程包下载</v>
      </c>
      <c r="I288" s="174" t="s">
        <v>1529</v>
      </c>
      <c r="J288" s="176" t="s">
        <v>1530</v>
      </c>
    </row>
    <row r="289" s="148" customFormat="1" ht="94.9" customHeight="1" spans="1:10">
      <c r="A289" s="167">
        <v>571</v>
      </c>
      <c r="B289" s="168" t="s">
        <v>1531</v>
      </c>
      <c r="C289" s="167" t="s">
        <v>146</v>
      </c>
      <c r="D289" s="169" t="s">
        <v>1532</v>
      </c>
      <c r="E289" s="169" t="s">
        <v>1533</v>
      </c>
      <c r="F289" s="169" t="s">
        <v>1534</v>
      </c>
      <c r="G289" s="167" t="s">
        <v>355</v>
      </c>
      <c r="H289" s="170" t="str">
        <f>HYPERLINK("http://blogfile.huashijingji.com/BlogFile/571-赵博老师.zip","课程包下载")</f>
        <v>课程包下载</v>
      </c>
      <c r="I289" s="169" t="s">
        <v>1535</v>
      </c>
      <c r="J289" s="171" t="s">
        <v>1536</v>
      </c>
    </row>
    <row r="290" s="148" customFormat="1" ht="94.9" customHeight="1" spans="1:10">
      <c r="A290" s="172">
        <v>572</v>
      </c>
      <c r="B290" s="173" t="s">
        <v>1537</v>
      </c>
      <c r="C290" s="172" t="s">
        <v>46</v>
      </c>
      <c r="D290" s="174" t="s">
        <v>1538</v>
      </c>
      <c r="E290" s="174" t="s">
        <v>1539</v>
      </c>
      <c r="F290" s="174" t="s">
        <v>1540</v>
      </c>
      <c r="G290" s="172" t="s">
        <v>97</v>
      </c>
      <c r="H290" s="175" t="str">
        <f>HYPERLINK("http://blogfile.huashijingji.com/BlogFile/572-张路喆老师.zip","课程包下载")</f>
        <v>课程包下载</v>
      </c>
      <c r="I290" s="174" t="s">
        <v>1541</v>
      </c>
      <c r="J290" s="176" t="s">
        <v>1542</v>
      </c>
    </row>
    <row r="291" s="148" customFormat="1" ht="94.9" customHeight="1" spans="1:10">
      <c r="A291" s="167">
        <v>573</v>
      </c>
      <c r="B291" s="168" t="s">
        <v>1543</v>
      </c>
      <c r="C291" s="167" t="s">
        <v>159</v>
      </c>
      <c r="D291" s="169" t="s">
        <v>13</v>
      </c>
      <c r="E291" s="169" t="s">
        <v>1544</v>
      </c>
      <c r="F291" s="169" t="s">
        <v>1545</v>
      </c>
      <c r="G291" s="167" t="s">
        <v>658</v>
      </c>
      <c r="H291" s="170" t="str">
        <f>HYPERLINK("http://blogfile.huashijingji.com/BlogFile/573-张帆老师.zip","课程包下载")</f>
        <v>课程包下载</v>
      </c>
      <c r="I291" s="169" t="s">
        <v>1546</v>
      </c>
      <c r="J291" s="171" t="s">
        <v>1547</v>
      </c>
    </row>
    <row r="292" s="148" customFormat="1" ht="94.9" customHeight="1" spans="1:10">
      <c r="A292" s="172">
        <v>574</v>
      </c>
      <c r="B292" s="173" t="s">
        <v>1548</v>
      </c>
      <c r="C292" s="172" t="s">
        <v>38</v>
      </c>
      <c r="D292" s="174" t="s">
        <v>214</v>
      </c>
      <c r="E292" s="174" t="s">
        <v>1549</v>
      </c>
      <c r="F292" s="174" t="s">
        <v>1550</v>
      </c>
      <c r="G292" s="172" t="s">
        <v>210</v>
      </c>
      <c r="H292" s="175" t="str">
        <f>HYPERLINK("http://blogfile.huashijingji.com/BlogFile/574-文瀚老师.zip","课程包下载")</f>
        <v>课程包下载</v>
      </c>
      <c r="I292" s="174" t="s">
        <v>1551</v>
      </c>
      <c r="J292" s="176" t="s">
        <v>1552</v>
      </c>
    </row>
    <row r="293" s="148" customFormat="1" ht="94.9" customHeight="1" spans="1:10">
      <c r="A293" s="167">
        <v>578</v>
      </c>
      <c r="B293" s="168" t="s">
        <v>1553</v>
      </c>
      <c r="C293" s="167" t="s">
        <v>65</v>
      </c>
      <c r="D293" s="169" t="s">
        <v>13</v>
      </c>
      <c r="E293" s="169" t="s">
        <v>1554</v>
      </c>
      <c r="F293" s="169" t="s">
        <v>1555</v>
      </c>
      <c r="G293" s="167" t="s">
        <v>97</v>
      </c>
      <c r="H293" s="170" t="str">
        <f>HYPERLINK("http://blogfile.huashijingji.com/BlogFile/578-胡晓莉老师.zip","课程包下载")</f>
        <v>课程包下载</v>
      </c>
      <c r="I293" s="169" t="s">
        <v>1556</v>
      </c>
      <c r="J293" s="171" t="s">
        <v>1557</v>
      </c>
    </row>
    <row r="294" s="148" customFormat="1" ht="94.9" customHeight="1" spans="1:10">
      <c r="A294" s="172">
        <v>580</v>
      </c>
      <c r="B294" s="173" t="s">
        <v>1558</v>
      </c>
      <c r="C294" s="172" t="s">
        <v>270</v>
      </c>
      <c r="D294" s="174" t="s">
        <v>1559</v>
      </c>
      <c r="E294" s="174" t="s">
        <v>1560</v>
      </c>
      <c r="F294" s="174" t="s">
        <v>1561</v>
      </c>
      <c r="G294" s="172" t="s">
        <v>80</v>
      </c>
      <c r="H294" s="175" t="str">
        <f>HYPERLINK("http://blogfile.huashijingji.com/BlogFile/580-余世勇老师.zip","课程包下载")</f>
        <v>课程包下载</v>
      </c>
      <c r="I294" s="174" t="s">
        <v>1562</v>
      </c>
      <c r="J294" s="176" t="s">
        <v>1563</v>
      </c>
    </row>
    <row r="295" s="148" customFormat="1" ht="94.9" customHeight="1" spans="1:10">
      <c r="A295" s="167">
        <v>581</v>
      </c>
      <c r="B295" s="168" t="s">
        <v>1564</v>
      </c>
      <c r="C295" s="167" t="s">
        <v>46</v>
      </c>
      <c r="D295" s="169" t="s">
        <v>13</v>
      </c>
      <c r="E295" s="169" t="s">
        <v>1565</v>
      </c>
      <c r="F295" s="169" t="s">
        <v>1566</v>
      </c>
      <c r="G295" s="167" t="s">
        <v>1567</v>
      </c>
      <c r="H295" s="170" t="str">
        <f>HYPERLINK("http://blogfile.huashijingji.com/BlogFile/581-杨三石老师.zip","课程包下载")</f>
        <v>课程包下载</v>
      </c>
      <c r="I295" s="169" t="s">
        <v>1568</v>
      </c>
      <c r="J295" s="171" t="s">
        <v>1569</v>
      </c>
    </row>
    <row r="296" s="148" customFormat="1" ht="94.9" customHeight="1" spans="1:10">
      <c r="A296" s="172">
        <v>583</v>
      </c>
      <c r="B296" s="173" t="s">
        <v>1570</v>
      </c>
      <c r="C296" s="172" t="s">
        <v>38</v>
      </c>
      <c r="D296" s="174" t="s">
        <v>13</v>
      </c>
      <c r="E296" s="174" t="s">
        <v>1571</v>
      </c>
      <c r="F296" s="174" t="s">
        <v>1572</v>
      </c>
      <c r="G296" s="172" t="s">
        <v>355</v>
      </c>
      <c r="H296" s="175" t="str">
        <f>HYPERLINK("http://blogfile.huashijingji.com/BlogFile/583-师全润老师.zip","课程包下载")</f>
        <v>课程包下载</v>
      </c>
      <c r="I296" s="174" t="s">
        <v>1573</v>
      </c>
      <c r="J296" s="176" t="s">
        <v>1574</v>
      </c>
    </row>
    <row r="297" s="148" customFormat="1" ht="94.9" customHeight="1" spans="1:10">
      <c r="A297" s="167">
        <v>584</v>
      </c>
      <c r="B297" s="168" t="s">
        <v>1575</v>
      </c>
      <c r="C297" s="167" t="s">
        <v>105</v>
      </c>
      <c r="D297" s="169" t="s">
        <v>13</v>
      </c>
      <c r="E297" s="169" t="s">
        <v>1576</v>
      </c>
      <c r="F297" s="169" t="s">
        <v>1577</v>
      </c>
      <c r="G297" s="167" t="s">
        <v>1578</v>
      </c>
      <c r="H297" s="170" t="str">
        <f>HYPERLINK("http://blogfile.huashijingji.com/BlogFile/584-杨丽萍老师.zip","课程包下载")</f>
        <v>课程包下载</v>
      </c>
      <c r="I297" s="169" t="s">
        <v>1579</v>
      </c>
      <c r="J297" s="171" t="s">
        <v>1580</v>
      </c>
    </row>
    <row r="298" s="148" customFormat="1" ht="94.9" customHeight="1" spans="1:10">
      <c r="A298" s="172">
        <v>588</v>
      </c>
      <c r="B298" s="173" t="s">
        <v>1581</v>
      </c>
      <c r="C298" s="172" t="s">
        <v>176</v>
      </c>
      <c r="D298" s="174" t="s">
        <v>13</v>
      </c>
      <c r="E298" s="174" t="s">
        <v>1582</v>
      </c>
      <c r="F298" s="174" t="s">
        <v>1583</v>
      </c>
      <c r="G298" s="172" t="s">
        <v>26</v>
      </c>
      <c r="H298" s="175" t="str">
        <f>HYPERLINK("http://blogfile.huashijingji.com/BlogFile/588-张坤
（Queen）老师.zip","课程包下载")</f>
        <v>课程包下载</v>
      </c>
      <c r="I298" s="174" t="s">
        <v>1584</v>
      </c>
      <c r="J298" s="176" t="s">
        <v>13</v>
      </c>
    </row>
    <row r="299" s="148" customFormat="1" ht="94.9" customHeight="1" spans="1:10">
      <c r="A299" s="167">
        <v>589</v>
      </c>
      <c r="B299" s="168" t="s">
        <v>1585</v>
      </c>
      <c r="C299" s="167" t="s">
        <v>30</v>
      </c>
      <c r="D299" s="169" t="s">
        <v>13</v>
      </c>
      <c r="E299" s="169" t="s">
        <v>1586</v>
      </c>
      <c r="F299" s="169" t="s">
        <v>1587</v>
      </c>
      <c r="G299" s="167" t="s">
        <v>658</v>
      </c>
      <c r="H299" s="170" t="str">
        <f>HYPERLINK("http://blogfile.huashijingji.com/BlogFile/589-孙成龙老师.zip","课程包下载")</f>
        <v>课程包下载</v>
      </c>
      <c r="I299" s="169" t="s">
        <v>1588</v>
      </c>
      <c r="J299" s="171" t="s">
        <v>13</v>
      </c>
    </row>
    <row r="300" s="148" customFormat="1" ht="94.9" customHeight="1" spans="1:10">
      <c r="A300" s="172">
        <v>591</v>
      </c>
      <c r="B300" s="173" t="s">
        <v>1589</v>
      </c>
      <c r="C300" s="172" t="s">
        <v>182</v>
      </c>
      <c r="D300" s="174" t="s">
        <v>1590</v>
      </c>
      <c r="E300" s="174" t="s">
        <v>1591</v>
      </c>
      <c r="F300" s="174" t="s">
        <v>1592</v>
      </c>
      <c r="G300" s="172" t="s">
        <v>604</v>
      </c>
      <c r="H300" s="175" t="str">
        <f>HYPERLINK("http://blogfile.huashijingji.com/BlogFile/591-陈竹友老师.zip","课程包下载")</f>
        <v>课程包下载</v>
      </c>
      <c r="I300" s="174" t="s">
        <v>1593</v>
      </c>
      <c r="J300" s="176" t="s">
        <v>1594</v>
      </c>
    </row>
    <row r="301" s="148" customFormat="1" ht="94.9" customHeight="1" spans="1:10">
      <c r="A301" s="167">
        <v>592</v>
      </c>
      <c r="B301" s="168" t="s">
        <v>1595</v>
      </c>
      <c r="C301" s="167" t="s">
        <v>38</v>
      </c>
      <c r="D301" s="169" t="s">
        <v>999</v>
      </c>
      <c r="E301" s="169" t="s">
        <v>1596</v>
      </c>
      <c r="F301" s="169" t="s">
        <v>1597</v>
      </c>
      <c r="G301" s="167" t="s">
        <v>97</v>
      </c>
      <c r="H301" s="170" t="str">
        <f>HYPERLINK("http://blogfile.huashijingji.com/BlogFile/592-俞平老师.zip","课程包下载")</f>
        <v>课程包下载</v>
      </c>
      <c r="I301" s="169" t="s">
        <v>1598</v>
      </c>
      <c r="J301" s="171" t="s">
        <v>1599</v>
      </c>
    </row>
    <row r="302" s="148" customFormat="1" ht="94.9" customHeight="1" spans="1:10">
      <c r="A302" s="172">
        <v>594</v>
      </c>
      <c r="B302" s="173" t="s">
        <v>1600</v>
      </c>
      <c r="C302" s="172" t="s">
        <v>46</v>
      </c>
      <c r="D302" s="174" t="s">
        <v>13</v>
      </c>
      <c r="E302" s="174" t="s">
        <v>1601</v>
      </c>
      <c r="F302" s="174" t="s">
        <v>1602</v>
      </c>
      <c r="G302" s="172" t="s">
        <v>252</v>
      </c>
      <c r="H302" s="175" t="str">
        <f>HYPERLINK("http://blogfile.huashijingji.com/BlogFile/594-何朔老师.zip","课程包下载")</f>
        <v>课程包下载</v>
      </c>
      <c r="I302" s="174" t="s">
        <v>1603</v>
      </c>
      <c r="J302" s="176" t="s">
        <v>1604</v>
      </c>
    </row>
    <row r="303" s="148" customFormat="1" ht="94.9" customHeight="1" spans="1:10">
      <c r="A303" s="167">
        <v>595</v>
      </c>
      <c r="B303" s="168" t="s">
        <v>1605</v>
      </c>
      <c r="C303" s="167" t="s">
        <v>12</v>
      </c>
      <c r="D303" s="169" t="s">
        <v>13</v>
      </c>
      <c r="E303" s="169" t="s">
        <v>13</v>
      </c>
      <c r="F303" s="169" t="s">
        <v>1606</v>
      </c>
      <c r="G303" s="167" t="s">
        <v>1607</v>
      </c>
      <c r="H303" s="170" t="str">
        <f>HYPERLINK("http://blogfile.huashijingji.com/BlogFile/595-赖艳芬老师.zip","课程包下载")</f>
        <v>课程包下载</v>
      </c>
      <c r="I303" s="169" t="s">
        <v>1608</v>
      </c>
      <c r="J303" s="171" t="s">
        <v>1609</v>
      </c>
    </row>
    <row r="304" s="148" customFormat="1" ht="94.9" customHeight="1" spans="1:10">
      <c r="A304" s="172">
        <v>596</v>
      </c>
      <c r="B304" s="173" t="s">
        <v>1610</v>
      </c>
      <c r="C304" s="172" t="s">
        <v>407</v>
      </c>
      <c r="D304" s="174" t="s">
        <v>1611</v>
      </c>
      <c r="E304" s="174" t="s">
        <v>1612</v>
      </c>
      <c r="F304" s="174" t="s">
        <v>1613</v>
      </c>
      <c r="G304" s="172" t="s">
        <v>355</v>
      </c>
      <c r="H304" s="175" t="str">
        <f>HYPERLINK("http://blogfile.huashijingji.com/BlogFile/596-蔡柏玉老师.zip","课程包下载")</f>
        <v>课程包下载</v>
      </c>
      <c r="I304" s="174" t="s">
        <v>1614</v>
      </c>
      <c r="J304" s="176" t="s">
        <v>1615</v>
      </c>
    </row>
    <row r="305" s="148" customFormat="1" ht="94.9" customHeight="1" spans="1:10">
      <c r="A305" s="167">
        <v>597</v>
      </c>
      <c r="B305" s="168" t="s">
        <v>1616</v>
      </c>
      <c r="C305" s="167" t="s">
        <v>146</v>
      </c>
      <c r="D305" s="169" t="s">
        <v>13</v>
      </c>
      <c r="E305" s="169" t="s">
        <v>1617</v>
      </c>
      <c r="F305" s="169" t="s">
        <v>1618</v>
      </c>
      <c r="G305" s="167" t="s">
        <v>284</v>
      </c>
      <c r="H305" s="170" t="str">
        <f>HYPERLINK("http://blogfile.huashijingji.com/BlogFile/597-赵语桐老师.zip","课程包下载")</f>
        <v>课程包下载</v>
      </c>
      <c r="I305" s="169" t="s">
        <v>1619</v>
      </c>
      <c r="J305" s="171" t="s">
        <v>13</v>
      </c>
    </row>
    <row r="306" s="148" customFormat="1" ht="94.9" customHeight="1" spans="1:10">
      <c r="A306" s="172">
        <v>598</v>
      </c>
      <c r="B306" s="173" t="s">
        <v>1620</v>
      </c>
      <c r="C306" s="172" t="s">
        <v>46</v>
      </c>
      <c r="D306" s="174" t="s">
        <v>13</v>
      </c>
      <c r="E306" s="174" t="s">
        <v>1621</v>
      </c>
      <c r="F306" s="174" t="s">
        <v>1622</v>
      </c>
      <c r="G306" s="172" t="s">
        <v>210</v>
      </c>
      <c r="H306" s="175" t="str">
        <f>HYPERLINK("http://blogfile.huashijingji.com/BlogFile/598-余丹老师.zip","课程包下载")</f>
        <v>课程包下载</v>
      </c>
      <c r="I306" s="174" t="s">
        <v>1623</v>
      </c>
      <c r="J306" s="176" t="s">
        <v>1624</v>
      </c>
    </row>
    <row r="307" s="148" customFormat="1" ht="94.9" customHeight="1" spans="1:10">
      <c r="A307" s="167">
        <v>599</v>
      </c>
      <c r="B307" s="168" t="s">
        <v>1625</v>
      </c>
      <c r="C307" s="167" t="s">
        <v>407</v>
      </c>
      <c r="D307" s="169" t="s">
        <v>1626</v>
      </c>
      <c r="E307" s="169" t="s">
        <v>1627</v>
      </c>
      <c r="F307" s="169" t="s">
        <v>1628</v>
      </c>
      <c r="G307" s="167" t="s">
        <v>355</v>
      </c>
      <c r="H307" s="170" t="str">
        <f>HYPERLINK("http://blogfile.huashijingji.com/BlogFile/599-张维明老师.zip","课程包下载")</f>
        <v>课程包下载</v>
      </c>
      <c r="I307" s="169" t="s">
        <v>1629</v>
      </c>
      <c r="J307" s="171" t="s">
        <v>1630</v>
      </c>
    </row>
    <row r="308" s="148" customFormat="1" ht="94.9" customHeight="1" spans="1:10">
      <c r="A308" s="172">
        <v>600</v>
      </c>
      <c r="B308" s="173" t="s">
        <v>1631</v>
      </c>
      <c r="C308" s="172" t="s">
        <v>105</v>
      </c>
      <c r="D308" s="174" t="s">
        <v>1632</v>
      </c>
      <c r="E308" s="174" t="s">
        <v>1633</v>
      </c>
      <c r="F308" s="174" t="s">
        <v>1634</v>
      </c>
      <c r="G308" s="172" t="s">
        <v>91</v>
      </c>
      <c r="H308" s="175" t="str">
        <f>HYPERLINK("http://blogfile.huashijingji.com/BlogFile/600-周城老师.zip","课程包下载")</f>
        <v>课程包下载</v>
      </c>
      <c r="I308" s="174" t="s">
        <v>1635</v>
      </c>
      <c r="J308" s="176" t="s">
        <v>1636</v>
      </c>
    </row>
    <row r="309" s="148" customFormat="1" ht="94.9" customHeight="1" spans="1:10">
      <c r="A309" s="167">
        <v>603</v>
      </c>
      <c r="B309" s="168" t="s">
        <v>1637</v>
      </c>
      <c r="C309" s="167" t="s">
        <v>276</v>
      </c>
      <c r="D309" s="169" t="s">
        <v>1638</v>
      </c>
      <c r="E309" s="169" t="s">
        <v>1639</v>
      </c>
      <c r="F309" s="169" t="s">
        <v>1640</v>
      </c>
      <c r="G309" s="167" t="s">
        <v>355</v>
      </c>
      <c r="H309" s="170" t="str">
        <f>HYPERLINK("http://blogfile.huashijingji.com/BlogFile/603-张远老师.zip","课程包下载")</f>
        <v>课程包下载</v>
      </c>
      <c r="I309" s="169" t="s">
        <v>1641</v>
      </c>
      <c r="J309" s="171" t="s">
        <v>1642</v>
      </c>
    </row>
    <row r="310" s="148" customFormat="1" ht="94.9" customHeight="1" spans="1:10">
      <c r="A310" s="172">
        <v>604</v>
      </c>
      <c r="B310" s="173" t="s">
        <v>1643</v>
      </c>
      <c r="C310" s="172" t="s">
        <v>30</v>
      </c>
      <c r="D310" s="174" t="s">
        <v>1644</v>
      </c>
      <c r="E310" s="174" t="s">
        <v>1645</v>
      </c>
      <c r="F310" s="174" t="s">
        <v>1646</v>
      </c>
      <c r="G310" s="172" t="s">
        <v>97</v>
      </c>
      <c r="H310" s="175" t="str">
        <f>HYPERLINK("http://blogfile.huashijingji.com/BlogFile/604-丁晓剑老师.zip","课程包下载")</f>
        <v>课程包下载</v>
      </c>
      <c r="I310" s="174" t="s">
        <v>1647</v>
      </c>
      <c r="J310" s="176" t="s">
        <v>13</v>
      </c>
    </row>
    <row r="311" s="148" customFormat="1" ht="94.9" customHeight="1" spans="1:10">
      <c r="A311" s="167">
        <v>605</v>
      </c>
      <c r="B311" s="168" t="s">
        <v>1648</v>
      </c>
      <c r="C311" s="167" t="s">
        <v>30</v>
      </c>
      <c r="D311" s="169" t="s">
        <v>13</v>
      </c>
      <c r="E311" s="169" t="s">
        <v>1649</v>
      </c>
      <c r="F311" s="169" t="s">
        <v>1650</v>
      </c>
      <c r="G311" s="167" t="s">
        <v>26</v>
      </c>
      <c r="H311" s="170" t="str">
        <f>HYPERLINK("http://blogfile.huashijingji.com/BlogFile/605-马涛老师.zip","课程包下载")</f>
        <v>课程包下载</v>
      </c>
      <c r="I311" s="169" t="s">
        <v>1651</v>
      </c>
      <c r="J311" s="171" t="s">
        <v>1652</v>
      </c>
    </row>
    <row r="312" s="148" customFormat="1" ht="94.9" customHeight="1" spans="1:10">
      <c r="A312" s="172">
        <v>606</v>
      </c>
      <c r="B312" s="173" t="s">
        <v>1653</v>
      </c>
      <c r="C312" s="172" t="s">
        <v>18</v>
      </c>
      <c r="D312" s="174" t="s">
        <v>13</v>
      </c>
      <c r="E312" s="174" t="s">
        <v>1654</v>
      </c>
      <c r="F312" s="174" t="s">
        <v>1655</v>
      </c>
      <c r="G312" s="172" t="s">
        <v>162</v>
      </c>
      <c r="H312" s="175" t="str">
        <f>HYPERLINK("http://blogfile.huashijingji.com/BlogFile/606-张永杰老师.zip","课程包下载")</f>
        <v>课程包下载</v>
      </c>
      <c r="I312" s="174" t="s">
        <v>1656</v>
      </c>
      <c r="J312" s="176" t="s">
        <v>13</v>
      </c>
    </row>
    <row r="313" s="148" customFormat="1" ht="94.9" customHeight="1" spans="1:10">
      <c r="A313" s="167">
        <v>607</v>
      </c>
      <c r="B313" s="168" t="s">
        <v>1657</v>
      </c>
      <c r="C313" s="167" t="s">
        <v>30</v>
      </c>
      <c r="D313" s="169" t="s">
        <v>1658</v>
      </c>
      <c r="E313" s="169" t="s">
        <v>1659</v>
      </c>
      <c r="F313" s="169" t="s">
        <v>1660</v>
      </c>
      <c r="G313" s="167" t="s">
        <v>385</v>
      </c>
      <c r="H313" s="170" t="str">
        <f>HYPERLINK("http://blogfile.huashijingji.com/BlogFile/607-李文明老师.zip","课程包下载")</f>
        <v>课程包下载</v>
      </c>
      <c r="I313" s="169" t="s">
        <v>1661</v>
      </c>
      <c r="J313" s="171" t="s">
        <v>1662</v>
      </c>
    </row>
    <row r="314" s="148" customFormat="1" ht="94.9" customHeight="1" spans="1:10">
      <c r="A314" s="172">
        <v>608</v>
      </c>
      <c r="B314" s="173" t="s">
        <v>1663</v>
      </c>
      <c r="C314" s="172" t="s">
        <v>105</v>
      </c>
      <c r="D314" s="174" t="s">
        <v>1664</v>
      </c>
      <c r="E314" s="174" t="s">
        <v>1665</v>
      </c>
      <c r="F314" s="174" t="s">
        <v>1666</v>
      </c>
      <c r="G314" s="172" t="s">
        <v>658</v>
      </c>
      <c r="H314" s="175" t="str">
        <f>HYPERLINK("http://blogfile.huashijingji.com/BlogFile/608-韩博睿老师.zip","课程包下载")</f>
        <v>课程包下载</v>
      </c>
      <c r="I314" s="174" t="s">
        <v>1667</v>
      </c>
      <c r="J314" s="176" t="s">
        <v>1668</v>
      </c>
    </row>
    <row r="315" s="148" customFormat="1" ht="94.9" customHeight="1" spans="1:10">
      <c r="A315" s="167">
        <v>609</v>
      </c>
      <c r="B315" s="168" t="s">
        <v>1669</v>
      </c>
      <c r="C315" s="167" t="s">
        <v>105</v>
      </c>
      <c r="D315" s="169" t="s">
        <v>429</v>
      </c>
      <c r="E315" s="169" t="s">
        <v>1670</v>
      </c>
      <c r="F315" s="169" t="s">
        <v>1671</v>
      </c>
      <c r="G315" s="167" t="s">
        <v>162</v>
      </c>
      <c r="H315" s="170" t="str">
        <f>HYPERLINK("http://blogfile.huashijingji.com/BlogFile/609-徐新林老师.zip","课程包下载")</f>
        <v>课程包下载</v>
      </c>
      <c r="I315" s="169" t="s">
        <v>1672</v>
      </c>
      <c r="J315" s="171" t="s">
        <v>1673</v>
      </c>
    </row>
    <row r="316" s="148" customFormat="1" ht="94.9" customHeight="1" spans="1:10">
      <c r="A316" s="172">
        <v>610</v>
      </c>
      <c r="B316" s="173" t="s">
        <v>1674</v>
      </c>
      <c r="C316" s="172" t="s">
        <v>159</v>
      </c>
      <c r="D316" s="174" t="s">
        <v>1675</v>
      </c>
      <c r="E316" s="174" t="s">
        <v>1676</v>
      </c>
      <c r="F316" s="174" t="s">
        <v>1677</v>
      </c>
      <c r="G316" s="172" t="s">
        <v>662</v>
      </c>
      <c r="H316" s="175" t="str">
        <f>HYPERLINK("http://blogfile.huashijingji.com/BlogFile/610-马腾老师.zip","课程包下载")</f>
        <v>课程包下载</v>
      </c>
      <c r="I316" s="174" t="s">
        <v>1678</v>
      </c>
      <c r="J316" s="176" t="s">
        <v>1679</v>
      </c>
    </row>
    <row r="317" s="148" customFormat="1" ht="94.9" customHeight="1" spans="1:10">
      <c r="A317" s="167">
        <v>611</v>
      </c>
      <c r="B317" s="168" t="s">
        <v>1680</v>
      </c>
      <c r="C317" s="167" t="s">
        <v>325</v>
      </c>
      <c r="D317" s="169" t="s">
        <v>1681</v>
      </c>
      <c r="E317" s="169" t="s">
        <v>1682</v>
      </c>
      <c r="F317" s="169" t="s">
        <v>1683</v>
      </c>
      <c r="G317" s="167" t="s">
        <v>136</v>
      </c>
      <c r="H317" s="170" t="str">
        <f>HYPERLINK("http://blogfile.huashijingji.com/BlogFile/611-马茗老师.zip","课程包下载")</f>
        <v>课程包下载</v>
      </c>
      <c r="I317" s="169" t="s">
        <v>1684</v>
      </c>
      <c r="J317" s="171" t="s">
        <v>1685</v>
      </c>
    </row>
    <row r="318" s="148" customFormat="1" ht="94.9" customHeight="1" spans="1:10">
      <c r="A318" s="172">
        <v>613</v>
      </c>
      <c r="B318" s="173" t="s">
        <v>1686</v>
      </c>
      <c r="C318" s="172" t="s">
        <v>65</v>
      </c>
      <c r="D318" s="174" t="s">
        <v>455</v>
      </c>
      <c r="E318" s="174" t="s">
        <v>1687</v>
      </c>
      <c r="F318" s="174" t="s">
        <v>1688</v>
      </c>
      <c r="G318" s="172" t="s">
        <v>210</v>
      </c>
      <c r="H318" s="175" t="str">
        <f>HYPERLINK("http://blogfile.huashijingji.com/BlogFile/613-吴丹黎老师.zip","课程包下载")</f>
        <v>课程包下载</v>
      </c>
      <c r="I318" s="174" t="s">
        <v>1689</v>
      </c>
      <c r="J318" s="176" t="s">
        <v>1690</v>
      </c>
    </row>
    <row r="319" s="148" customFormat="1" ht="94.9" customHeight="1" spans="1:10">
      <c r="A319" s="167">
        <v>615</v>
      </c>
      <c r="B319" s="168" t="s">
        <v>1691</v>
      </c>
      <c r="C319" s="167" t="s">
        <v>65</v>
      </c>
      <c r="D319" s="169" t="s">
        <v>1692</v>
      </c>
      <c r="E319" s="169" t="s">
        <v>1693</v>
      </c>
      <c r="F319" s="169" t="s">
        <v>1694</v>
      </c>
      <c r="G319" s="167" t="s">
        <v>97</v>
      </c>
      <c r="H319" s="170" t="str">
        <f>HYPERLINK("http://blogfile.huashijingji.com/BlogFile/615-玄万利老师.zip","课程包下载")</f>
        <v>课程包下载</v>
      </c>
      <c r="I319" s="169" t="s">
        <v>1695</v>
      </c>
      <c r="J319" s="171" t="s">
        <v>1696</v>
      </c>
    </row>
    <row r="320" s="148" customFormat="1" ht="94.9" customHeight="1" spans="1:10">
      <c r="A320" s="172">
        <v>616</v>
      </c>
      <c r="B320" s="173" t="s">
        <v>1697</v>
      </c>
      <c r="C320" s="172" t="s">
        <v>105</v>
      </c>
      <c r="D320" s="174" t="s">
        <v>1698</v>
      </c>
      <c r="E320" s="174" t="s">
        <v>1699</v>
      </c>
      <c r="F320" s="174" t="s">
        <v>1700</v>
      </c>
      <c r="G320" s="172" t="s">
        <v>493</v>
      </c>
      <c r="H320" s="175" t="str">
        <f>HYPERLINK("http://blogfile.huashijingji.com/BlogFile/616-盛耀东老师.zip","课程包下载")</f>
        <v>课程包下载</v>
      </c>
      <c r="I320" s="174" t="s">
        <v>1701</v>
      </c>
      <c r="J320" s="176" t="s">
        <v>1702</v>
      </c>
    </row>
    <row r="321" s="148" customFormat="1" ht="94.9" customHeight="1" spans="1:10">
      <c r="A321" s="167">
        <v>617</v>
      </c>
      <c r="B321" s="168" t="s">
        <v>1703</v>
      </c>
      <c r="C321" s="167" t="s">
        <v>12</v>
      </c>
      <c r="D321" s="169" t="s">
        <v>13</v>
      </c>
      <c r="E321" s="169" t="s">
        <v>1704</v>
      </c>
      <c r="F321" s="169" t="s">
        <v>13</v>
      </c>
      <c r="G321" s="167" t="s">
        <v>26</v>
      </c>
      <c r="H321" s="170" t="str">
        <f>HYPERLINK("http://blogfile.huashijingji.com/BlogFile/617-祁思齐老师.zip","课程包下载")</f>
        <v>课程包下载</v>
      </c>
      <c r="I321" s="169" t="s">
        <v>1705</v>
      </c>
      <c r="J321" s="171" t="s">
        <v>1706</v>
      </c>
    </row>
    <row r="322" s="148" customFormat="1" ht="94.9" customHeight="1" spans="1:10">
      <c r="A322" s="172">
        <v>619</v>
      </c>
      <c r="B322" s="173" t="s">
        <v>1707</v>
      </c>
      <c r="C322" s="172" t="s">
        <v>12</v>
      </c>
      <c r="D322" s="174" t="s">
        <v>13</v>
      </c>
      <c r="E322" s="174" t="s">
        <v>1708</v>
      </c>
      <c r="F322" s="174" t="s">
        <v>13</v>
      </c>
      <c r="G322" s="172" t="s">
        <v>26</v>
      </c>
      <c r="H322" s="175" t="str">
        <f>HYPERLINK("http://blogfile.huashijingji.com/BlogFile/619-黄玖霖老师.zip","课程包下载")</f>
        <v>课程包下载</v>
      </c>
      <c r="I322" s="174" t="s">
        <v>1709</v>
      </c>
      <c r="J322" s="176" t="s">
        <v>13</v>
      </c>
    </row>
    <row r="323" s="148" customFormat="1" ht="94.9" customHeight="1" spans="1:10">
      <c r="A323" s="167">
        <v>621</v>
      </c>
      <c r="B323" s="168" t="s">
        <v>1710</v>
      </c>
      <c r="C323" s="167" t="s">
        <v>153</v>
      </c>
      <c r="D323" s="169" t="s">
        <v>1711</v>
      </c>
      <c r="E323" s="169" t="s">
        <v>1712</v>
      </c>
      <c r="F323" s="169" t="s">
        <v>13</v>
      </c>
      <c r="G323" s="167" t="s">
        <v>26</v>
      </c>
      <c r="H323" s="170" t="str">
        <f>HYPERLINK("http://blogfile.huashijingji.com/BlogFile/621-陈庆兰老师.zip","课程包下载")</f>
        <v>课程包下载</v>
      </c>
      <c r="I323" s="169" t="s">
        <v>1713</v>
      </c>
      <c r="J323" s="171" t="s">
        <v>1714</v>
      </c>
    </row>
    <row r="324" s="148" customFormat="1" ht="94.9" customHeight="1" spans="1:10">
      <c r="A324" s="172">
        <v>622</v>
      </c>
      <c r="B324" s="173" t="s">
        <v>1715</v>
      </c>
      <c r="C324" s="172" t="s">
        <v>65</v>
      </c>
      <c r="D324" s="174" t="s">
        <v>13</v>
      </c>
      <c r="E324" s="174" t="s">
        <v>1716</v>
      </c>
      <c r="F324" s="174" t="s">
        <v>1717</v>
      </c>
      <c r="G324" s="172" t="s">
        <v>162</v>
      </c>
      <c r="H324" s="175" t="str">
        <f>HYPERLINK("http://blogfile.huashijingji.com/BlogFile/622-刘冰老师.zip","课程包下载")</f>
        <v>课程包下载</v>
      </c>
      <c r="I324" s="174" t="s">
        <v>1718</v>
      </c>
      <c r="J324" s="176" t="s">
        <v>13</v>
      </c>
    </row>
    <row r="325" s="148" customFormat="1" ht="94.9" customHeight="1" spans="1:10">
      <c r="A325" s="167">
        <v>623</v>
      </c>
      <c r="B325" s="168" t="s">
        <v>1719</v>
      </c>
      <c r="C325" s="167" t="s">
        <v>18</v>
      </c>
      <c r="D325" s="169" t="s">
        <v>13</v>
      </c>
      <c r="E325" s="169" t="s">
        <v>1720</v>
      </c>
      <c r="F325" s="169" t="s">
        <v>1721</v>
      </c>
      <c r="G325" s="167" t="s">
        <v>1722</v>
      </c>
      <c r="H325" s="170" t="str">
        <f>HYPERLINK("http://blogfile.huashijingji.com/BlogFile/623-戚锐老师.zip","课程包下载")</f>
        <v>课程包下载</v>
      </c>
      <c r="I325" s="169" t="s">
        <v>1723</v>
      </c>
      <c r="J325" s="171" t="s">
        <v>1724</v>
      </c>
    </row>
    <row r="326" s="148" customFormat="1" ht="94.9" customHeight="1" spans="1:10">
      <c r="A326" s="172">
        <v>624</v>
      </c>
      <c r="B326" s="173" t="s">
        <v>1725</v>
      </c>
      <c r="C326" s="172" t="s">
        <v>105</v>
      </c>
      <c r="D326" s="174" t="s">
        <v>1082</v>
      </c>
      <c r="E326" s="174" t="s">
        <v>1726</v>
      </c>
      <c r="F326" s="174" t="s">
        <v>1727</v>
      </c>
      <c r="G326" s="172" t="s">
        <v>97</v>
      </c>
      <c r="H326" s="175" t="str">
        <f>HYPERLINK("http://blogfile.huashijingji.com/BlogFile/624-杨海清老师.zip","课程包下载")</f>
        <v>课程包下载</v>
      </c>
      <c r="I326" s="174" t="s">
        <v>1728</v>
      </c>
      <c r="J326" s="176" t="s">
        <v>1729</v>
      </c>
    </row>
    <row r="327" s="148" customFormat="1" ht="94.9" customHeight="1" spans="1:10">
      <c r="A327" s="167">
        <v>625</v>
      </c>
      <c r="B327" s="168" t="s">
        <v>1730</v>
      </c>
      <c r="C327" s="167" t="s">
        <v>38</v>
      </c>
      <c r="D327" s="169" t="s">
        <v>13</v>
      </c>
      <c r="E327" s="169" t="s">
        <v>1731</v>
      </c>
      <c r="F327" s="169" t="s">
        <v>1732</v>
      </c>
      <c r="G327" s="167" t="s">
        <v>355</v>
      </c>
      <c r="H327" s="170" t="str">
        <f>HYPERLINK("http://blogfile.huashijingji.com/BlogFile/625-郭一诺老师.zip","课程包下载")</f>
        <v>课程包下载</v>
      </c>
      <c r="I327" s="169" t="s">
        <v>1733</v>
      </c>
      <c r="J327" s="171" t="s">
        <v>1734</v>
      </c>
    </row>
    <row r="328" s="148" customFormat="1" ht="94.9" customHeight="1" spans="1:10">
      <c r="A328" s="172">
        <v>626</v>
      </c>
      <c r="B328" s="173" t="s">
        <v>1735</v>
      </c>
      <c r="C328" s="172" t="s">
        <v>38</v>
      </c>
      <c r="D328" s="174" t="s">
        <v>13</v>
      </c>
      <c r="E328" s="174" t="s">
        <v>1736</v>
      </c>
      <c r="F328" s="174" t="s">
        <v>1737</v>
      </c>
      <c r="G328" s="172" t="s">
        <v>658</v>
      </c>
      <c r="H328" s="175" t="str">
        <f>HYPERLINK("http://blogfile.huashijingji.com/BlogFile/626-韩增海老师.zip","课程包下载")</f>
        <v>课程包下载</v>
      </c>
      <c r="I328" s="174" t="s">
        <v>1738</v>
      </c>
      <c r="J328" s="176" t="s">
        <v>1739</v>
      </c>
    </row>
    <row r="329" s="148" customFormat="1" ht="94.9" customHeight="1" spans="1:10">
      <c r="A329" s="167">
        <v>629</v>
      </c>
      <c r="B329" s="168" t="s">
        <v>1740</v>
      </c>
      <c r="C329" s="167" t="s">
        <v>105</v>
      </c>
      <c r="D329" s="169" t="s">
        <v>1741</v>
      </c>
      <c r="E329" s="169" t="s">
        <v>1742</v>
      </c>
      <c r="F329" s="169" t="s">
        <v>1743</v>
      </c>
      <c r="G329" s="167" t="s">
        <v>162</v>
      </c>
      <c r="H329" s="170" t="str">
        <f>HYPERLINK("http://blogfile.huashijingji.com/BlogFile/629-李雪梅老师.zip","课程包下载")</f>
        <v>课程包下载</v>
      </c>
      <c r="I329" s="169" t="s">
        <v>1744</v>
      </c>
      <c r="J329" s="171" t="s">
        <v>13</v>
      </c>
    </row>
    <row r="330" s="148" customFormat="1" ht="94.9" customHeight="1" spans="1:10">
      <c r="A330" s="172">
        <v>631</v>
      </c>
      <c r="B330" s="173" t="s">
        <v>1745</v>
      </c>
      <c r="C330" s="172" t="s">
        <v>12</v>
      </c>
      <c r="D330" s="174" t="s">
        <v>1746</v>
      </c>
      <c r="E330" s="174" t="s">
        <v>1747</v>
      </c>
      <c r="F330" s="174" t="s">
        <v>1748</v>
      </c>
      <c r="G330" s="172" t="s">
        <v>162</v>
      </c>
      <c r="H330" s="175" t="str">
        <f>HYPERLINK("http://blogfile.huashijingji.com/BlogFile/631-郝明玉老师.zip","课程包下载")</f>
        <v>课程包下载</v>
      </c>
      <c r="I330" s="174" t="s">
        <v>1749</v>
      </c>
      <c r="J330" s="176" t="s">
        <v>1750</v>
      </c>
    </row>
    <row r="331" s="148" customFormat="1" ht="94.9" customHeight="1" spans="1:10">
      <c r="A331" s="167">
        <v>633</v>
      </c>
      <c r="B331" s="168" t="s">
        <v>1751</v>
      </c>
      <c r="C331" s="167" t="s">
        <v>146</v>
      </c>
      <c r="D331" s="169" t="s">
        <v>13</v>
      </c>
      <c r="E331" s="169" t="s">
        <v>1752</v>
      </c>
      <c r="F331" s="169" t="s">
        <v>1753</v>
      </c>
      <c r="G331" s="167" t="s">
        <v>42</v>
      </c>
      <c r="H331" s="170" t="str">
        <f>HYPERLINK("http://blogfile.huashijingji.com/BlogFile/633-墨凡老师.zip","课程包下载")</f>
        <v>课程包下载</v>
      </c>
      <c r="I331" s="169" t="s">
        <v>1754</v>
      </c>
      <c r="J331" s="171" t="s">
        <v>1755</v>
      </c>
    </row>
    <row r="332" s="148" customFormat="1" ht="94.9" customHeight="1" spans="1:10">
      <c r="A332" s="172">
        <v>636</v>
      </c>
      <c r="B332" s="173" t="s">
        <v>1756</v>
      </c>
      <c r="C332" s="172" t="s">
        <v>229</v>
      </c>
      <c r="D332" s="174" t="s">
        <v>13</v>
      </c>
      <c r="E332" s="174" t="s">
        <v>1757</v>
      </c>
      <c r="F332" s="174" t="s">
        <v>1758</v>
      </c>
      <c r="G332" s="172" t="s">
        <v>1759</v>
      </c>
      <c r="H332" s="175" t="str">
        <f>HYPERLINK("http://blogfile.huashijingji.com/BlogFile/636-门晓慧老师.zip","课程包下载")</f>
        <v>课程包下载</v>
      </c>
      <c r="I332" s="174" t="s">
        <v>1760</v>
      </c>
      <c r="J332" s="176" t="s">
        <v>1761</v>
      </c>
    </row>
    <row r="333" s="148" customFormat="1" ht="94.9" customHeight="1" spans="1:10">
      <c r="A333" s="167">
        <v>637</v>
      </c>
      <c r="B333" s="168" t="s">
        <v>1762</v>
      </c>
      <c r="C333" s="167" t="s">
        <v>182</v>
      </c>
      <c r="D333" s="169" t="s">
        <v>1763</v>
      </c>
      <c r="E333" s="169" t="s">
        <v>1764</v>
      </c>
      <c r="F333" s="169" t="s">
        <v>1765</v>
      </c>
      <c r="G333" s="167" t="s">
        <v>658</v>
      </c>
      <c r="H333" s="170" t="str">
        <f>HYPERLINK("http://blogfile.huashijingji.com/BlogFile/637-魏凌睿老师.zip","课程包下载")</f>
        <v>课程包下载</v>
      </c>
      <c r="I333" s="169" t="s">
        <v>1766</v>
      </c>
      <c r="J333" s="171" t="s">
        <v>1767</v>
      </c>
    </row>
    <row r="334" s="148" customFormat="1" ht="94.9" customHeight="1" spans="1:10">
      <c r="A334" s="172">
        <v>638</v>
      </c>
      <c r="B334" s="173" t="s">
        <v>1768</v>
      </c>
      <c r="C334" s="172" t="s">
        <v>270</v>
      </c>
      <c r="D334" s="174" t="s">
        <v>13</v>
      </c>
      <c r="E334" s="174" t="s">
        <v>1769</v>
      </c>
      <c r="F334" s="174" t="s">
        <v>1770</v>
      </c>
      <c r="G334" s="172" t="s">
        <v>26</v>
      </c>
      <c r="H334" s="175" t="str">
        <f>HYPERLINK("http://blogfile.huashijingji.com/BlogFile/638-韩草老师.zip","课程包下载")</f>
        <v>课程包下载</v>
      </c>
      <c r="I334" s="174" t="s">
        <v>1771</v>
      </c>
      <c r="J334" s="176" t="s">
        <v>1772</v>
      </c>
    </row>
    <row r="335" s="148" customFormat="1" ht="94.9" customHeight="1" spans="1:10">
      <c r="A335" s="167">
        <v>639</v>
      </c>
      <c r="B335" s="168" t="s">
        <v>1773</v>
      </c>
      <c r="C335" s="167" t="s">
        <v>12</v>
      </c>
      <c r="D335" s="169" t="s">
        <v>13</v>
      </c>
      <c r="E335" s="169" t="s">
        <v>1774</v>
      </c>
      <c r="F335" s="169" t="s">
        <v>1775</v>
      </c>
      <c r="G335" s="167" t="s">
        <v>162</v>
      </c>
      <c r="H335" s="170" t="str">
        <f>HYPERLINK("http://blogfile.huashijingji.com/BlogFile/639-赵亦冰老师.zip","课程包下载")</f>
        <v>课程包下载</v>
      </c>
      <c r="I335" s="169" t="s">
        <v>1776</v>
      </c>
      <c r="J335" s="171" t="s">
        <v>1777</v>
      </c>
    </row>
    <row r="336" s="148" customFormat="1" ht="94.9" customHeight="1" spans="1:10">
      <c r="A336" s="172">
        <v>640</v>
      </c>
      <c r="B336" s="173" t="s">
        <v>1778</v>
      </c>
      <c r="C336" s="172" t="s">
        <v>38</v>
      </c>
      <c r="D336" s="174" t="s">
        <v>13</v>
      </c>
      <c r="E336" s="174" t="s">
        <v>1779</v>
      </c>
      <c r="F336" s="174" t="s">
        <v>1780</v>
      </c>
      <c r="G336" s="172" t="s">
        <v>91</v>
      </c>
      <c r="H336" s="175" t="str">
        <f>HYPERLINK("http://blogfile.huashijingji.com/BlogFile/640-张维丰老师.zip","课程包下载")</f>
        <v>课程包下载</v>
      </c>
      <c r="I336" s="174" t="s">
        <v>1781</v>
      </c>
      <c r="J336" s="176" t="s">
        <v>1782</v>
      </c>
    </row>
    <row r="337" s="148" customFormat="1" ht="94.9" customHeight="1" spans="1:10">
      <c r="A337" s="167">
        <v>641</v>
      </c>
      <c r="B337" s="168" t="s">
        <v>1783</v>
      </c>
      <c r="C337" s="167" t="s">
        <v>182</v>
      </c>
      <c r="D337" s="169" t="s">
        <v>1141</v>
      </c>
      <c r="E337" s="169" t="s">
        <v>1784</v>
      </c>
      <c r="F337" s="169" t="s">
        <v>13</v>
      </c>
      <c r="G337" s="167" t="s">
        <v>91</v>
      </c>
      <c r="H337" s="170" t="str">
        <f>HYPERLINK("http://blogfile.huashijingji.com/BlogFile/641-骆仁童老师.zip","课程包下载")</f>
        <v>课程包下载</v>
      </c>
      <c r="I337" s="169" t="s">
        <v>1785</v>
      </c>
      <c r="J337" s="171" t="s">
        <v>1786</v>
      </c>
    </row>
    <row r="338" s="148" customFormat="1" ht="94.9" customHeight="1" spans="1:10">
      <c r="A338" s="172">
        <v>643</v>
      </c>
      <c r="B338" s="173" t="s">
        <v>1787</v>
      </c>
      <c r="C338" s="172" t="s">
        <v>176</v>
      </c>
      <c r="D338" s="174" t="s">
        <v>13</v>
      </c>
      <c r="E338" s="174" t="s">
        <v>1788</v>
      </c>
      <c r="F338" s="174" t="s">
        <v>1789</v>
      </c>
      <c r="G338" s="172" t="s">
        <v>1790</v>
      </c>
      <c r="H338" s="175" t="str">
        <f>HYPERLINK("http://blogfile.huashijingji.com/BlogFile/643-李平凡老师.zip","课程包下载")</f>
        <v>课程包下载</v>
      </c>
      <c r="I338" s="174" t="s">
        <v>1791</v>
      </c>
      <c r="J338" s="176" t="s">
        <v>1792</v>
      </c>
    </row>
    <row r="339" s="148" customFormat="1" ht="94.9" customHeight="1" spans="1:10">
      <c r="A339" s="167">
        <v>644</v>
      </c>
      <c r="B339" s="168" t="s">
        <v>1793</v>
      </c>
      <c r="C339" s="167" t="s">
        <v>38</v>
      </c>
      <c r="D339" s="169" t="s">
        <v>1794</v>
      </c>
      <c r="E339" s="169" t="s">
        <v>1795</v>
      </c>
      <c r="F339" s="169" t="s">
        <v>13</v>
      </c>
      <c r="G339" s="167" t="s">
        <v>355</v>
      </c>
      <c r="H339" s="170" t="str">
        <f>HYPERLINK("http://blogfile.huashijingji.com/BlogFile/644-蒋裕华老师.zip","课程包下载")</f>
        <v>课程包下载</v>
      </c>
      <c r="I339" s="169" t="s">
        <v>1796</v>
      </c>
      <c r="J339" s="171" t="s">
        <v>1797</v>
      </c>
    </row>
    <row r="340" s="148" customFormat="1" ht="94.9" customHeight="1" spans="1:10">
      <c r="A340" s="172">
        <v>646</v>
      </c>
      <c r="B340" s="173" t="s">
        <v>1798</v>
      </c>
      <c r="C340" s="172" t="s">
        <v>176</v>
      </c>
      <c r="D340" s="174" t="s">
        <v>13</v>
      </c>
      <c r="E340" s="174" t="s">
        <v>1799</v>
      </c>
      <c r="F340" s="174" t="s">
        <v>1800</v>
      </c>
      <c r="G340" s="172" t="s">
        <v>1722</v>
      </c>
      <c r="H340" s="175" t="str">
        <f>HYPERLINK("http://blogfile.huashijingji.com/BlogFile/646-王文婷老师.zip","课程包下载")</f>
        <v>课程包下载</v>
      </c>
      <c r="I340" s="174" t="s">
        <v>1801</v>
      </c>
      <c r="J340" s="176" t="s">
        <v>1802</v>
      </c>
    </row>
    <row r="341" s="148" customFormat="1" ht="94.9" customHeight="1" spans="1:10">
      <c r="A341" s="167">
        <v>647</v>
      </c>
      <c r="B341" s="168" t="s">
        <v>1803</v>
      </c>
      <c r="C341" s="167" t="s">
        <v>18</v>
      </c>
      <c r="D341" s="169" t="s">
        <v>13</v>
      </c>
      <c r="E341" s="169" t="s">
        <v>1804</v>
      </c>
      <c r="F341" s="169" t="s">
        <v>1805</v>
      </c>
      <c r="G341" s="167" t="s">
        <v>1806</v>
      </c>
      <c r="H341" s="170" t="str">
        <f>HYPERLINK("http://blogfile.huashijingji.com/BlogFile/647-邱尉宁老师.zip","课程包下载")</f>
        <v>课程包下载</v>
      </c>
      <c r="I341" s="169" t="s">
        <v>1807</v>
      </c>
      <c r="J341" s="171" t="s">
        <v>1808</v>
      </c>
    </row>
    <row r="342" s="148" customFormat="1" ht="94.9" customHeight="1" spans="1:10">
      <c r="A342" s="172">
        <v>648</v>
      </c>
      <c r="B342" s="173" t="s">
        <v>1809</v>
      </c>
      <c r="C342" s="172" t="s">
        <v>276</v>
      </c>
      <c r="D342" s="174" t="s">
        <v>13</v>
      </c>
      <c r="E342" s="174" t="s">
        <v>1810</v>
      </c>
      <c r="F342" s="174" t="s">
        <v>13</v>
      </c>
      <c r="G342" s="172" t="s">
        <v>26</v>
      </c>
      <c r="H342" s="175" t="str">
        <f>HYPERLINK("http://blogfile.huashijingji.com/BlogFile/648-窦伟老师.zip","课程包下载")</f>
        <v>课程包下载</v>
      </c>
      <c r="I342" s="174" t="s">
        <v>1811</v>
      </c>
      <c r="J342" s="176" t="s">
        <v>1812</v>
      </c>
    </row>
    <row r="343" s="148" customFormat="1" ht="94.9" customHeight="1" spans="1:10">
      <c r="A343" s="167">
        <v>649</v>
      </c>
      <c r="B343" s="168" t="s">
        <v>1813</v>
      </c>
      <c r="C343" s="167" t="s">
        <v>12</v>
      </c>
      <c r="D343" s="169" t="s">
        <v>13</v>
      </c>
      <c r="E343" s="169" t="s">
        <v>1814</v>
      </c>
      <c r="F343" s="169" t="s">
        <v>1815</v>
      </c>
      <c r="G343" s="167" t="s">
        <v>162</v>
      </c>
      <c r="H343" s="170" t="str">
        <f>HYPERLINK("http://blogfile.huashijingji.com/BlogFile/649-冯颖老师.zip","课程包下载")</f>
        <v>课程包下载</v>
      </c>
      <c r="I343" s="169" t="s">
        <v>1816</v>
      </c>
      <c r="J343" s="171" t="s">
        <v>13</v>
      </c>
    </row>
    <row r="344" s="148" customFormat="1" ht="94.9" customHeight="1" spans="1:10">
      <c r="A344" s="172">
        <v>651</v>
      </c>
      <c r="B344" s="173" t="s">
        <v>1817</v>
      </c>
      <c r="C344" s="172" t="s">
        <v>38</v>
      </c>
      <c r="D344" s="174" t="s">
        <v>13</v>
      </c>
      <c r="E344" s="174" t="s">
        <v>1818</v>
      </c>
      <c r="F344" s="174" t="s">
        <v>1819</v>
      </c>
      <c r="G344" s="172" t="s">
        <v>488</v>
      </c>
      <c r="H344" s="175" t="str">
        <f>HYPERLINK("http://blogfile.huashijingji.com/BlogFile/651-刘培林老师.zip","课程包下载")</f>
        <v>课程包下载</v>
      </c>
      <c r="I344" s="174" t="s">
        <v>1820</v>
      </c>
      <c r="J344" s="176" t="s">
        <v>1821</v>
      </c>
    </row>
    <row r="345" s="148" customFormat="1" ht="94.9" customHeight="1" spans="1:10">
      <c r="A345" s="167">
        <v>652</v>
      </c>
      <c r="B345" s="168" t="s">
        <v>1822</v>
      </c>
      <c r="C345" s="167" t="s">
        <v>146</v>
      </c>
      <c r="D345" s="169" t="s">
        <v>13</v>
      </c>
      <c r="E345" s="169" t="s">
        <v>1823</v>
      </c>
      <c r="F345" s="169" t="s">
        <v>1824</v>
      </c>
      <c r="G345" s="167" t="s">
        <v>355</v>
      </c>
      <c r="H345" s="170" t="str">
        <f>HYPERLINK("http://blogfile.huashijingji.com/BlogFile/652-曾德飞老师.zip","课程包下载")</f>
        <v>课程包下载</v>
      </c>
      <c r="I345" s="169" t="s">
        <v>1825</v>
      </c>
      <c r="J345" s="171" t="s">
        <v>1826</v>
      </c>
    </row>
    <row r="346" s="148" customFormat="1" ht="94.9" customHeight="1" spans="1:10">
      <c r="A346" s="172">
        <v>653</v>
      </c>
      <c r="B346" s="173" t="s">
        <v>1827</v>
      </c>
      <c r="C346" s="172" t="s">
        <v>18</v>
      </c>
      <c r="D346" s="174" t="s">
        <v>13</v>
      </c>
      <c r="E346" s="174" t="s">
        <v>1828</v>
      </c>
      <c r="F346" s="174" t="s">
        <v>13</v>
      </c>
      <c r="G346" s="172" t="s">
        <v>108</v>
      </c>
      <c r="H346" s="175" t="str">
        <f>HYPERLINK("http://blogfile.huashijingji.com/BlogFile/653-孙大益老师.zip","课程包下载")</f>
        <v>课程包下载</v>
      </c>
      <c r="I346" s="174" t="s">
        <v>1829</v>
      </c>
      <c r="J346" s="176" t="s">
        <v>1830</v>
      </c>
    </row>
    <row r="347" s="148" customFormat="1" ht="94.9" customHeight="1" spans="1:10">
      <c r="A347" s="167">
        <v>654</v>
      </c>
      <c r="B347" s="168" t="s">
        <v>1831</v>
      </c>
      <c r="C347" s="167" t="s">
        <v>46</v>
      </c>
      <c r="D347" s="169" t="s">
        <v>13</v>
      </c>
      <c r="E347" s="169" t="s">
        <v>1832</v>
      </c>
      <c r="F347" s="169" t="s">
        <v>1833</v>
      </c>
      <c r="G347" s="167" t="s">
        <v>355</v>
      </c>
      <c r="H347" s="170" t="str">
        <f>HYPERLINK("http://blogfile.huashijingji.com/BlogFile/654-钮宏涛老师.zip","课程包下载")</f>
        <v>课程包下载</v>
      </c>
      <c r="I347" s="169" t="s">
        <v>1834</v>
      </c>
      <c r="J347" s="171" t="s">
        <v>1835</v>
      </c>
    </row>
    <row r="348" s="148" customFormat="1" ht="94.9" customHeight="1" spans="1:10">
      <c r="A348" s="172">
        <v>655</v>
      </c>
      <c r="B348" s="173" t="s">
        <v>1836</v>
      </c>
      <c r="C348" s="172" t="s">
        <v>1837</v>
      </c>
      <c r="D348" s="174" t="s">
        <v>1838</v>
      </c>
      <c r="E348" s="174" t="s">
        <v>1839</v>
      </c>
      <c r="F348" s="174" t="s">
        <v>1840</v>
      </c>
      <c r="G348" s="172" t="s">
        <v>91</v>
      </c>
      <c r="H348" s="175" t="str">
        <f>HYPERLINK("http://blogfile.huashijingji.com/BlogFile/655-泊明老师.zip","课程包下载")</f>
        <v>课程包下载</v>
      </c>
      <c r="I348" s="174" t="s">
        <v>1841</v>
      </c>
      <c r="J348" s="176" t="s">
        <v>1842</v>
      </c>
    </row>
    <row r="349" s="148" customFormat="1" ht="94.9" customHeight="1" spans="1:10">
      <c r="A349" s="167">
        <v>658</v>
      </c>
      <c r="B349" s="168" t="s">
        <v>1843</v>
      </c>
      <c r="C349" s="167" t="s">
        <v>18</v>
      </c>
      <c r="D349" s="169" t="s">
        <v>13</v>
      </c>
      <c r="E349" s="169" t="s">
        <v>1844</v>
      </c>
      <c r="F349" s="169" t="s">
        <v>1845</v>
      </c>
      <c r="G349" s="167" t="s">
        <v>577</v>
      </c>
      <c r="H349" s="170" t="str">
        <f>HYPERLINK("http://blogfile.huashijingji.com/BlogFile/658-徐保强老师.zip","课程包下载")</f>
        <v>课程包下载</v>
      </c>
      <c r="I349" s="169" t="s">
        <v>1846</v>
      </c>
      <c r="J349" s="171" t="s">
        <v>1847</v>
      </c>
    </row>
    <row r="350" s="148" customFormat="1" ht="94.9" customHeight="1" spans="1:10">
      <c r="A350" s="172">
        <v>659</v>
      </c>
      <c r="B350" s="173" t="s">
        <v>1848</v>
      </c>
      <c r="C350" s="172" t="s">
        <v>276</v>
      </c>
      <c r="D350" s="174" t="s">
        <v>1849</v>
      </c>
      <c r="E350" s="174" t="s">
        <v>1850</v>
      </c>
      <c r="F350" s="174" t="s">
        <v>13</v>
      </c>
      <c r="G350" s="172" t="s">
        <v>26</v>
      </c>
      <c r="H350" s="175" t="str">
        <f>HYPERLINK("http://blogfile.huashijingji.com/BlogFile/659-徐大维老师.zip","课程包下载")</f>
        <v>课程包下载</v>
      </c>
      <c r="I350" s="174" t="s">
        <v>1851</v>
      </c>
      <c r="J350" s="176" t="s">
        <v>1852</v>
      </c>
    </row>
    <row r="351" s="148" customFormat="1" ht="94.9" customHeight="1" spans="1:10">
      <c r="A351" s="167">
        <v>661</v>
      </c>
      <c r="B351" s="168" t="s">
        <v>1853</v>
      </c>
      <c r="C351" s="167" t="s">
        <v>407</v>
      </c>
      <c r="D351" s="169" t="s">
        <v>13</v>
      </c>
      <c r="E351" s="169" t="s">
        <v>1854</v>
      </c>
      <c r="F351" s="169" t="s">
        <v>1855</v>
      </c>
      <c r="G351" s="167" t="s">
        <v>26</v>
      </c>
      <c r="H351" s="170" t="str">
        <f>HYPERLINK("http://blogfile.huashijingji.com/BlogFile/661-沈宏老师.zip","课程包下载")</f>
        <v>课程包下载</v>
      </c>
      <c r="I351" s="169" t="s">
        <v>1856</v>
      </c>
      <c r="J351" s="171" t="s">
        <v>1857</v>
      </c>
    </row>
    <row r="352" s="148" customFormat="1" ht="94.9" customHeight="1" spans="1:10">
      <c r="A352" s="172">
        <v>662</v>
      </c>
      <c r="B352" s="173" t="s">
        <v>1858</v>
      </c>
      <c r="C352" s="172" t="s">
        <v>18</v>
      </c>
      <c r="D352" s="174" t="s">
        <v>925</v>
      </c>
      <c r="E352" s="174" t="s">
        <v>1859</v>
      </c>
      <c r="F352" s="174" t="s">
        <v>1860</v>
      </c>
      <c r="G352" s="172" t="s">
        <v>168</v>
      </c>
      <c r="H352" s="175" t="str">
        <f>HYPERLINK("http://blogfile.huashijingji.com/BlogFile/662-郭峰民老师.zip","课程包下载")</f>
        <v>课程包下载</v>
      </c>
      <c r="I352" s="174" t="s">
        <v>1861</v>
      </c>
      <c r="J352" s="176" t="s">
        <v>1862</v>
      </c>
    </row>
    <row r="353" s="148" customFormat="1" ht="94.9" customHeight="1" spans="1:10">
      <c r="A353" s="167">
        <v>665</v>
      </c>
      <c r="B353" s="168" t="s">
        <v>1863</v>
      </c>
      <c r="C353" s="167" t="s">
        <v>229</v>
      </c>
      <c r="D353" s="169" t="s">
        <v>13</v>
      </c>
      <c r="E353" s="169" t="s">
        <v>1864</v>
      </c>
      <c r="F353" s="169" t="s">
        <v>1865</v>
      </c>
      <c r="G353" s="167" t="s">
        <v>26</v>
      </c>
      <c r="H353" s="170" t="str">
        <f>HYPERLINK("http://blogfile.huashijingji.com/BlogFile/665-白龙老师.zip","课程包下载")</f>
        <v>课程包下载</v>
      </c>
      <c r="I353" s="169" t="s">
        <v>1866</v>
      </c>
      <c r="J353" s="171" t="s">
        <v>1867</v>
      </c>
    </row>
    <row r="354" s="148" customFormat="1" ht="94.9" customHeight="1" spans="1:10">
      <c r="A354" s="172">
        <v>666</v>
      </c>
      <c r="B354" s="173" t="s">
        <v>1868</v>
      </c>
      <c r="C354" s="172" t="s">
        <v>65</v>
      </c>
      <c r="D354" s="174" t="s">
        <v>1869</v>
      </c>
      <c r="E354" s="174" t="s">
        <v>1870</v>
      </c>
      <c r="F354" s="174" t="s">
        <v>1871</v>
      </c>
      <c r="G354" s="172" t="s">
        <v>26</v>
      </c>
      <c r="H354" s="175" t="str">
        <f>HYPERLINK("http://blogfile.huashijingji.com/BlogFile/666-苏毅老师.zip","课程包下载")</f>
        <v>课程包下载</v>
      </c>
      <c r="I354" s="174" t="s">
        <v>1872</v>
      </c>
      <c r="J354" s="176" t="s">
        <v>1873</v>
      </c>
    </row>
    <row r="355" s="148" customFormat="1" ht="94.9" customHeight="1" spans="1:10">
      <c r="A355" s="167">
        <v>667</v>
      </c>
      <c r="B355" s="168" t="s">
        <v>1874</v>
      </c>
      <c r="C355" s="167" t="s">
        <v>30</v>
      </c>
      <c r="D355" s="169" t="s">
        <v>13</v>
      </c>
      <c r="E355" s="169" t="s">
        <v>1875</v>
      </c>
      <c r="F355" s="169" t="s">
        <v>1876</v>
      </c>
      <c r="G355" s="167" t="s">
        <v>26</v>
      </c>
      <c r="H355" s="170" t="str">
        <f>HYPERLINK("http://blogfile.huashijingji.com/BlogFile/667-赵丹阳老师.zip","课程包下载")</f>
        <v>课程包下载</v>
      </c>
      <c r="I355" s="169" t="s">
        <v>1877</v>
      </c>
      <c r="J355" s="171" t="s">
        <v>1878</v>
      </c>
    </row>
    <row r="356" s="148" customFormat="1" ht="94.9" customHeight="1" spans="1:10">
      <c r="A356" s="172">
        <v>669</v>
      </c>
      <c r="B356" s="173" t="s">
        <v>1879</v>
      </c>
      <c r="C356" s="172" t="s">
        <v>146</v>
      </c>
      <c r="D356" s="174" t="s">
        <v>1880</v>
      </c>
      <c r="E356" s="174" t="s">
        <v>1881</v>
      </c>
      <c r="F356" s="174" t="s">
        <v>1882</v>
      </c>
      <c r="G356" s="172" t="s">
        <v>91</v>
      </c>
      <c r="H356" s="175" t="str">
        <f>HYPERLINK("http://blogfile.huashijingji.com/BlogFile/669-陈博老师.zip","课程包下载")</f>
        <v>课程包下载</v>
      </c>
      <c r="I356" s="174" t="s">
        <v>1883</v>
      </c>
      <c r="J356" s="176" t="s">
        <v>1884</v>
      </c>
    </row>
    <row r="357" s="148" customFormat="1" ht="94.9" customHeight="1" spans="1:10">
      <c r="A357" s="167">
        <v>670</v>
      </c>
      <c r="B357" s="168" t="s">
        <v>1885</v>
      </c>
      <c r="C357" s="167" t="s">
        <v>176</v>
      </c>
      <c r="D357" s="169" t="s">
        <v>13</v>
      </c>
      <c r="E357" s="169" t="s">
        <v>1886</v>
      </c>
      <c r="F357" s="169" t="s">
        <v>1887</v>
      </c>
      <c r="G357" s="167" t="s">
        <v>210</v>
      </c>
      <c r="H357" s="170" t="str">
        <f>HYPERLINK("http://blogfile.huashijingji.com/BlogFile/670-曾贝贝老师.zip","课程包下载")</f>
        <v>课程包下载</v>
      </c>
      <c r="I357" s="169" t="s">
        <v>1888</v>
      </c>
      <c r="J357" s="171" t="s">
        <v>1889</v>
      </c>
    </row>
    <row r="358" s="148" customFormat="1" ht="94.9" customHeight="1" spans="1:10">
      <c r="A358" s="172">
        <v>671</v>
      </c>
      <c r="B358" s="173" t="s">
        <v>1890</v>
      </c>
      <c r="C358" s="172" t="s">
        <v>146</v>
      </c>
      <c r="D358" s="174" t="s">
        <v>13</v>
      </c>
      <c r="E358" s="174" t="s">
        <v>1891</v>
      </c>
      <c r="F358" s="174" t="s">
        <v>1892</v>
      </c>
      <c r="G358" s="172" t="s">
        <v>981</v>
      </c>
      <c r="H358" s="175" t="str">
        <f>HYPERLINK("http://blogfile.huashijingji.com/BlogFile/671-朱小东老师.zip","课程包下载")</f>
        <v>课程包下载</v>
      </c>
      <c r="I358" s="174" t="s">
        <v>1893</v>
      </c>
      <c r="J358" s="176" t="s">
        <v>13</v>
      </c>
    </row>
    <row r="359" s="148" customFormat="1" ht="94.9" customHeight="1" spans="1:10">
      <c r="A359" s="167">
        <v>672</v>
      </c>
      <c r="B359" s="168" t="s">
        <v>1894</v>
      </c>
      <c r="C359" s="167" t="s">
        <v>270</v>
      </c>
      <c r="D359" s="169" t="s">
        <v>1895</v>
      </c>
      <c r="E359" s="169" t="s">
        <v>1896</v>
      </c>
      <c r="F359" s="169" t="s">
        <v>13</v>
      </c>
      <c r="G359" s="167" t="s">
        <v>385</v>
      </c>
      <c r="H359" s="170" t="str">
        <f>HYPERLINK("http://blogfile.huashijingji.com/BlogFile/672-冯海虹老师.zip","课程包下载")</f>
        <v>课程包下载</v>
      </c>
      <c r="I359" s="169" t="s">
        <v>1897</v>
      </c>
      <c r="J359" s="171" t="s">
        <v>13</v>
      </c>
    </row>
    <row r="360" s="148" customFormat="1" ht="94.9" customHeight="1" spans="1:10">
      <c r="A360" s="172">
        <v>673</v>
      </c>
      <c r="B360" s="173" t="s">
        <v>1898</v>
      </c>
      <c r="C360" s="172" t="s">
        <v>38</v>
      </c>
      <c r="D360" s="174" t="s">
        <v>13</v>
      </c>
      <c r="E360" s="174" t="s">
        <v>1899</v>
      </c>
      <c r="F360" s="174" t="s">
        <v>1900</v>
      </c>
      <c r="G360" s="172" t="s">
        <v>658</v>
      </c>
      <c r="H360" s="175" t="str">
        <f>HYPERLINK("http://blogfile.huashijingji.com/BlogFile/673-吴雅澜老师.zip","课程包下载")</f>
        <v>课程包下载</v>
      </c>
      <c r="I360" s="174" t="s">
        <v>1901</v>
      </c>
      <c r="J360" s="176" t="s">
        <v>1902</v>
      </c>
    </row>
    <row r="361" s="148" customFormat="1" ht="94.9" customHeight="1" spans="1:10">
      <c r="A361" s="167">
        <v>674</v>
      </c>
      <c r="B361" s="168" t="s">
        <v>1903</v>
      </c>
      <c r="C361" s="167" t="s">
        <v>18</v>
      </c>
      <c r="D361" s="169" t="s">
        <v>13</v>
      </c>
      <c r="E361" s="169" t="s">
        <v>1904</v>
      </c>
      <c r="F361" s="169" t="s">
        <v>13</v>
      </c>
      <c r="G361" s="167" t="s">
        <v>26</v>
      </c>
      <c r="H361" s="170" t="str">
        <f>HYPERLINK("http://blogfile.huashijingji.com/BlogFile/674-崔军老师.zip","课程包下载")</f>
        <v>课程包下载</v>
      </c>
      <c r="I361" s="169" t="s">
        <v>1905</v>
      </c>
      <c r="J361" s="171" t="s">
        <v>13</v>
      </c>
    </row>
    <row r="362" s="148" customFormat="1" ht="94.9" customHeight="1" spans="1:10">
      <c r="A362" s="172">
        <v>675</v>
      </c>
      <c r="B362" s="173" t="s">
        <v>1906</v>
      </c>
      <c r="C362" s="172" t="s">
        <v>276</v>
      </c>
      <c r="D362" s="174" t="s">
        <v>1082</v>
      </c>
      <c r="E362" s="174" t="s">
        <v>1907</v>
      </c>
      <c r="F362" s="174" t="s">
        <v>1908</v>
      </c>
      <c r="G362" s="172" t="s">
        <v>26</v>
      </c>
      <c r="H362" s="175" t="str">
        <f>HYPERLINK("http://blogfile.huashijingji.com/BlogFile/675-孙大斌老师.zip","课程包下载")</f>
        <v>课程包下载</v>
      </c>
      <c r="I362" s="174" t="s">
        <v>1909</v>
      </c>
      <c r="J362" s="176" t="s">
        <v>1910</v>
      </c>
    </row>
    <row r="363" s="148" customFormat="1" ht="94.9" customHeight="1" spans="1:10">
      <c r="A363" s="167">
        <v>676</v>
      </c>
      <c r="B363" s="168" t="s">
        <v>1911</v>
      </c>
      <c r="C363" s="167" t="s">
        <v>46</v>
      </c>
      <c r="D363" s="169" t="s">
        <v>13</v>
      </c>
      <c r="E363" s="169" t="s">
        <v>1912</v>
      </c>
      <c r="F363" s="169" t="s">
        <v>13</v>
      </c>
      <c r="G363" s="167" t="s">
        <v>26</v>
      </c>
      <c r="H363" s="170" t="str">
        <f>HYPERLINK("http://blogfile.huashijingji.com/BlogFile/676-胡晓老师.zip","课程包下载")</f>
        <v>课程包下载</v>
      </c>
      <c r="I363" s="169" t="s">
        <v>1913</v>
      </c>
      <c r="J363" s="171" t="s">
        <v>1914</v>
      </c>
    </row>
    <row r="364" s="148" customFormat="1" ht="94.9" customHeight="1" spans="1:10">
      <c r="A364" s="172">
        <v>677</v>
      </c>
      <c r="B364" s="173" t="s">
        <v>1915</v>
      </c>
      <c r="C364" s="172" t="s">
        <v>38</v>
      </c>
      <c r="D364" s="174" t="s">
        <v>1916</v>
      </c>
      <c r="E364" s="174" t="s">
        <v>1917</v>
      </c>
      <c r="F364" s="174" t="s">
        <v>1918</v>
      </c>
      <c r="G364" s="172" t="s">
        <v>49</v>
      </c>
      <c r="H364" s="175" t="str">
        <f>HYPERLINK("http://blogfile.huashijingji.com/BlogFile/677-袁沐风老师.zip","课程包下载")</f>
        <v>课程包下载</v>
      </c>
      <c r="I364" s="174" t="s">
        <v>1919</v>
      </c>
      <c r="J364" s="176" t="s">
        <v>13</v>
      </c>
    </row>
    <row r="365" s="148" customFormat="1" ht="94.9" customHeight="1" spans="1:10">
      <c r="A365" s="167">
        <v>678</v>
      </c>
      <c r="B365" s="168" t="s">
        <v>1920</v>
      </c>
      <c r="C365" s="167" t="s">
        <v>648</v>
      </c>
      <c r="D365" s="169" t="s">
        <v>13</v>
      </c>
      <c r="E365" s="169" t="s">
        <v>1921</v>
      </c>
      <c r="F365" s="169" t="s">
        <v>1922</v>
      </c>
      <c r="G365" s="167" t="s">
        <v>26</v>
      </c>
      <c r="H365" s="170" t="str">
        <f>HYPERLINK("http://blogfile.huashijingji.com/BlogFile/678-周一凡老师.zip","课程包下载")</f>
        <v>课程包下载</v>
      </c>
      <c r="I365" s="169" t="s">
        <v>1923</v>
      </c>
      <c r="J365" s="171" t="s">
        <v>1924</v>
      </c>
    </row>
    <row r="366" s="148" customFormat="1" ht="94.9" customHeight="1" spans="1:10">
      <c r="A366" s="172">
        <v>679</v>
      </c>
      <c r="B366" s="173" t="s">
        <v>1925</v>
      </c>
      <c r="C366" s="172" t="s">
        <v>325</v>
      </c>
      <c r="D366" s="174" t="s">
        <v>13</v>
      </c>
      <c r="E366" s="174" t="s">
        <v>1926</v>
      </c>
      <c r="F366" s="174" t="s">
        <v>1927</v>
      </c>
      <c r="G366" s="172" t="s">
        <v>91</v>
      </c>
      <c r="H366" s="175" t="str">
        <f>HYPERLINK("http://blogfile.huashijingji.com/BlogFile/679-张景涛老师.zip","课程包下载")</f>
        <v>课程包下载</v>
      </c>
      <c r="I366" s="174" t="s">
        <v>1928</v>
      </c>
      <c r="J366" s="176" t="s">
        <v>13</v>
      </c>
    </row>
    <row r="367" s="148" customFormat="1" ht="94.9" customHeight="1" spans="1:10">
      <c r="A367" s="167">
        <v>680</v>
      </c>
      <c r="B367" s="168" t="s">
        <v>1929</v>
      </c>
      <c r="C367" s="167" t="s">
        <v>38</v>
      </c>
      <c r="D367" s="169" t="s">
        <v>13</v>
      </c>
      <c r="E367" s="169" t="s">
        <v>1930</v>
      </c>
      <c r="F367" s="169" t="s">
        <v>1931</v>
      </c>
      <c r="G367" s="167" t="s">
        <v>278</v>
      </c>
      <c r="H367" s="170" t="str">
        <f>HYPERLINK("http://blogfile.huashijingji.com/BlogFile/680-林晓老师.zip","课程包下载")</f>
        <v>课程包下载</v>
      </c>
      <c r="I367" s="169" t="s">
        <v>1932</v>
      </c>
      <c r="J367" s="171" t="s">
        <v>1933</v>
      </c>
    </row>
    <row r="368" s="148" customFormat="1" ht="94.9" customHeight="1" spans="1:10">
      <c r="A368" s="172">
        <v>681</v>
      </c>
      <c r="B368" s="173" t="s">
        <v>1934</v>
      </c>
      <c r="C368" s="172" t="s">
        <v>270</v>
      </c>
      <c r="D368" s="174" t="s">
        <v>1935</v>
      </c>
      <c r="E368" s="174" t="s">
        <v>1936</v>
      </c>
      <c r="F368" s="174" t="s">
        <v>1937</v>
      </c>
      <c r="G368" s="172" t="s">
        <v>210</v>
      </c>
      <c r="H368" s="175" t="str">
        <f>HYPERLINK("http://blogfile.huashijingji.com/BlogFile/681-吴桐老师.zip","课程包下载")</f>
        <v>课程包下载</v>
      </c>
      <c r="I368" s="174" t="s">
        <v>1938</v>
      </c>
      <c r="J368" s="176" t="s">
        <v>13</v>
      </c>
    </row>
    <row r="369" s="148" customFormat="1" ht="94.9" customHeight="1" spans="1:10">
      <c r="A369" s="167">
        <v>682</v>
      </c>
      <c r="B369" s="168" t="s">
        <v>1939</v>
      </c>
      <c r="C369" s="167" t="s">
        <v>176</v>
      </c>
      <c r="D369" s="169" t="s">
        <v>13</v>
      </c>
      <c r="E369" s="169" t="s">
        <v>1940</v>
      </c>
      <c r="F369" s="169" t="s">
        <v>13</v>
      </c>
      <c r="G369" s="167" t="s">
        <v>26</v>
      </c>
      <c r="H369" s="170" t="str">
        <f>HYPERLINK("http://blogfile.huashijingji.com/BlogFile/682-黎冰老师.zip","课程包下载")</f>
        <v>课程包下载</v>
      </c>
      <c r="I369" s="169" t="s">
        <v>1941</v>
      </c>
      <c r="J369" s="171" t="s">
        <v>1942</v>
      </c>
    </row>
    <row r="370" s="148" customFormat="1" ht="94.9" customHeight="1" spans="1:10">
      <c r="A370" s="172">
        <v>683</v>
      </c>
      <c r="B370" s="173" t="s">
        <v>1943</v>
      </c>
      <c r="C370" s="172" t="s">
        <v>65</v>
      </c>
      <c r="D370" s="174" t="s">
        <v>1944</v>
      </c>
      <c r="E370" s="174" t="s">
        <v>1945</v>
      </c>
      <c r="F370" s="174" t="s">
        <v>1946</v>
      </c>
      <c r="G370" s="172" t="s">
        <v>210</v>
      </c>
      <c r="H370" s="175" t="str">
        <f>HYPERLINK("http://blogfile.huashijingji.com/BlogFile/683-叶新丽老师.zip","课程包下载")</f>
        <v>课程包下载</v>
      </c>
      <c r="I370" s="174" t="s">
        <v>1947</v>
      </c>
      <c r="J370" s="176" t="s">
        <v>1948</v>
      </c>
    </row>
    <row r="371" s="148" customFormat="1" ht="94.9" customHeight="1" spans="1:10">
      <c r="A371" s="167">
        <v>684</v>
      </c>
      <c r="B371" s="168" t="s">
        <v>1949</v>
      </c>
      <c r="C371" s="167" t="s">
        <v>38</v>
      </c>
      <c r="D371" s="169" t="s">
        <v>13</v>
      </c>
      <c r="E371" s="169" t="s">
        <v>1950</v>
      </c>
      <c r="F371" s="169" t="s">
        <v>1951</v>
      </c>
      <c r="G371" s="167" t="s">
        <v>26</v>
      </c>
      <c r="H371" s="170" t="str">
        <f>HYPERLINK("http://blogfile.huashijingji.com/BlogFile/684-陈军老师.zip","课程包下载")</f>
        <v>课程包下载</v>
      </c>
      <c r="I371" s="169" t="s">
        <v>1952</v>
      </c>
      <c r="J371" s="171" t="s">
        <v>1953</v>
      </c>
    </row>
    <row r="372" s="148" customFormat="1" ht="94.9" customHeight="1" spans="1:10">
      <c r="A372" s="172">
        <v>685</v>
      </c>
      <c r="B372" s="173" t="s">
        <v>1954</v>
      </c>
      <c r="C372" s="172" t="s">
        <v>153</v>
      </c>
      <c r="D372" s="174" t="s">
        <v>1955</v>
      </c>
      <c r="E372" s="174" t="s">
        <v>1956</v>
      </c>
      <c r="F372" s="174" t="s">
        <v>1957</v>
      </c>
      <c r="G372" s="172" t="s">
        <v>205</v>
      </c>
      <c r="H372" s="175" t="str">
        <f>HYPERLINK("http://blogfile.huashijingji.com/BlogFile/685-陈飚老师.zip","课程包下载")</f>
        <v>课程包下载</v>
      </c>
      <c r="I372" s="174" t="s">
        <v>1958</v>
      </c>
      <c r="J372" s="176" t="s">
        <v>13</v>
      </c>
    </row>
    <row r="373" s="148" customFormat="1" ht="94.9" customHeight="1" spans="1:10">
      <c r="A373" s="167">
        <v>687</v>
      </c>
      <c r="B373" s="168" t="s">
        <v>1959</v>
      </c>
      <c r="C373" s="167" t="s">
        <v>159</v>
      </c>
      <c r="D373" s="169" t="s">
        <v>13</v>
      </c>
      <c r="E373" s="169" t="s">
        <v>1960</v>
      </c>
      <c r="F373" s="169" t="s">
        <v>1961</v>
      </c>
      <c r="G373" s="167" t="s">
        <v>91</v>
      </c>
      <c r="H373" s="170" t="str">
        <f>HYPERLINK("http://blogfile.huashijingji.com/BlogFile/687-蒋丽娜老师.zip","课程包下载")</f>
        <v>课程包下载</v>
      </c>
      <c r="I373" s="169" t="s">
        <v>1962</v>
      </c>
      <c r="J373" s="171" t="s">
        <v>13</v>
      </c>
    </row>
    <row r="374" s="148" customFormat="1" ht="94.9" customHeight="1" spans="1:10">
      <c r="A374" s="172">
        <v>688</v>
      </c>
      <c r="B374" s="173" t="s">
        <v>1963</v>
      </c>
      <c r="C374" s="172" t="s">
        <v>12</v>
      </c>
      <c r="D374" s="174" t="s">
        <v>13</v>
      </c>
      <c r="E374" s="174" t="s">
        <v>1964</v>
      </c>
      <c r="F374" s="174" t="s">
        <v>13</v>
      </c>
      <c r="G374" s="172" t="s">
        <v>108</v>
      </c>
      <c r="H374" s="175" t="str">
        <f>HYPERLINK("http://blogfile.huashijingji.com/BlogFile/688-李波老师.zip","课程包下载")</f>
        <v>课程包下载</v>
      </c>
      <c r="I374" s="174" t="s">
        <v>1965</v>
      </c>
      <c r="J374" s="176" t="s">
        <v>13</v>
      </c>
    </row>
    <row r="375" s="148" customFormat="1" ht="94.9" customHeight="1" spans="1:10">
      <c r="A375" s="167">
        <v>689</v>
      </c>
      <c r="B375" s="168" t="s">
        <v>1966</v>
      </c>
      <c r="C375" s="167" t="s">
        <v>46</v>
      </c>
      <c r="D375" s="169" t="s">
        <v>13</v>
      </c>
      <c r="E375" s="169" t="s">
        <v>1967</v>
      </c>
      <c r="F375" s="169" t="s">
        <v>1968</v>
      </c>
      <c r="G375" s="167" t="s">
        <v>20</v>
      </c>
      <c r="H375" s="170" t="str">
        <f>HYPERLINK("http://blogfile.huashijingji.com/BlogFile/689-王继红老师.zip","课程包下载")</f>
        <v>课程包下载</v>
      </c>
      <c r="I375" s="169" t="s">
        <v>1969</v>
      </c>
      <c r="J375" s="171" t="s">
        <v>1970</v>
      </c>
    </row>
    <row r="376" s="148" customFormat="1" ht="94.9" customHeight="1" spans="1:10">
      <c r="A376" s="172">
        <v>690</v>
      </c>
      <c r="B376" s="173" t="s">
        <v>1971</v>
      </c>
      <c r="C376" s="172" t="s">
        <v>176</v>
      </c>
      <c r="D376" s="174" t="s">
        <v>13</v>
      </c>
      <c r="E376" s="174" t="s">
        <v>1972</v>
      </c>
      <c r="F376" s="174" t="s">
        <v>1973</v>
      </c>
      <c r="G376" s="172" t="s">
        <v>97</v>
      </c>
      <c r="H376" s="175" t="str">
        <f>HYPERLINK("http://blogfile.huashijingji.com/BlogFile/690-陈炜博老师.zip","课程包下载")</f>
        <v>课程包下载</v>
      </c>
      <c r="I376" s="174" t="s">
        <v>1974</v>
      </c>
      <c r="J376" s="176" t="s">
        <v>1975</v>
      </c>
    </row>
    <row r="377" s="148" customFormat="1" ht="94.9" customHeight="1" spans="1:10">
      <c r="A377" s="167">
        <v>691</v>
      </c>
      <c r="B377" s="168" t="s">
        <v>1976</v>
      </c>
      <c r="C377" s="167" t="s">
        <v>159</v>
      </c>
      <c r="D377" s="169" t="s">
        <v>13</v>
      </c>
      <c r="E377" s="169" t="s">
        <v>1977</v>
      </c>
      <c r="F377" s="169" t="s">
        <v>1978</v>
      </c>
      <c r="G377" s="167" t="s">
        <v>26</v>
      </c>
      <c r="H377" s="170" t="str">
        <f>HYPERLINK("http://blogfile.huashijingji.com/BlogFile/691-纪菲老师.zip","课程包下载")</f>
        <v>课程包下载</v>
      </c>
      <c r="I377" s="169" t="s">
        <v>1979</v>
      </c>
      <c r="J377" s="171" t="s">
        <v>1980</v>
      </c>
    </row>
    <row r="378" s="148" customFormat="1" ht="94.9" customHeight="1" spans="1:10">
      <c r="A378" s="172">
        <v>692</v>
      </c>
      <c r="B378" s="173" t="s">
        <v>1981</v>
      </c>
      <c r="C378" s="172" t="s">
        <v>38</v>
      </c>
      <c r="D378" s="174" t="s">
        <v>818</v>
      </c>
      <c r="E378" s="174" t="s">
        <v>1982</v>
      </c>
      <c r="F378" s="174" t="s">
        <v>1983</v>
      </c>
      <c r="G378" s="172" t="s">
        <v>385</v>
      </c>
      <c r="H378" s="175" t="str">
        <f>HYPERLINK("http://blogfile.huashijingji.com/BlogFile/692-颜丰果老师.zip","课程包下载")</f>
        <v>课程包下载</v>
      </c>
      <c r="I378" s="174" t="s">
        <v>1984</v>
      </c>
      <c r="J378" s="176" t="s">
        <v>1985</v>
      </c>
    </row>
    <row r="379" s="148" customFormat="1" ht="94.9" customHeight="1" spans="1:10">
      <c r="A379" s="167">
        <v>693</v>
      </c>
      <c r="B379" s="168" t="s">
        <v>1986</v>
      </c>
      <c r="C379" s="167" t="s">
        <v>12</v>
      </c>
      <c r="D379" s="169" t="s">
        <v>999</v>
      </c>
      <c r="E379" s="169" t="s">
        <v>13</v>
      </c>
      <c r="F379" s="169" t="s">
        <v>1987</v>
      </c>
      <c r="G379" s="167" t="s">
        <v>91</v>
      </c>
      <c r="H379" s="170" t="str">
        <f>HYPERLINK("http://blogfile.huashijingji.com/BlogFile/693-高飞老师.zip","课程包下载")</f>
        <v>课程包下载</v>
      </c>
      <c r="I379" s="169" t="s">
        <v>1988</v>
      </c>
      <c r="J379" s="171" t="s">
        <v>13</v>
      </c>
    </row>
    <row r="380" s="148" customFormat="1" ht="94.9" customHeight="1" spans="1:10">
      <c r="A380" s="172">
        <v>694</v>
      </c>
      <c r="B380" s="173" t="s">
        <v>1989</v>
      </c>
      <c r="C380" s="172" t="s">
        <v>38</v>
      </c>
      <c r="D380" s="174" t="s">
        <v>13</v>
      </c>
      <c r="E380" s="174" t="s">
        <v>1990</v>
      </c>
      <c r="F380" s="174" t="s">
        <v>1991</v>
      </c>
      <c r="G380" s="172" t="s">
        <v>493</v>
      </c>
      <c r="H380" s="175" t="str">
        <f>HYPERLINK("http://blogfile.huashijingji.com/BlogFile/694-贺东老师.zip","课程包下载")</f>
        <v>课程包下载</v>
      </c>
      <c r="I380" s="174" t="s">
        <v>1992</v>
      </c>
      <c r="J380" s="176" t="s">
        <v>1993</v>
      </c>
    </row>
    <row r="381" s="148" customFormat="1" ht="94.9" customHeight="1" spans="1:10">
      <c r="A381" s="167">
        <v>696</v>
      </c>
      <c r="B381" s="168" t="s">
        <v>1994</v>
      </c>
      <c r="C381" s="167" t="s">
        <v>12</v>
      </c>
      <c r="D381" s="169" t="s">
        <v>1995</v>
      </c>
      <c r="E381" s="169" t="s">
        <v>1996</v>
      </c>
      <c r="F381" s="169" t="s">
        <v>13</v>
      </c>
      <c r="G381" s="167" t="s">
        <v>26</v>
      </c>
      <c r="H381" s="170" t="str">
        <f>HYPERLINK("http://blogfile.huashijingji.com/BlogFile/696-郑宇成老师.zip","课程包下载")</f>
        <v>课程包下载</v>
      </c>
      <c r="I381" s="169" t="s">
        <v>1997</v>
      </c>
      <c r="J381" s="171" t="s">
        <v>1998</v>
      </c>
    </row>
    <row r="382" s="148" customFormat="1" ht="94.9" customHeight="1" spans="1:10">
      <c r="A382" s="172">
        <v>697</v>
      </c>
      <c r="B382" s="173" t="s">
        <v>1999</v>
      </c>
      <c r="C382" s="172" t="s">
        <v>325</v>
      </c>
      <c r="D382" s="174" t="s">
        <v>2000</v>
      </c>
      <c r="E382" s="174" t="s">
        <v>2001</v>
      </c>
      <c r="F382" s="174" t="s">
        <v>2002</v>
      </c>
      <c r="G382" s="172" t="s">
        <v>355</v>
      </c>
      <c r="H382" s="175" t="str">
        <f>HYPERLINK("http://blogfile.huashijingji.com/BlogFile/697-董轶老师.zip","课程包下载")</f>
        <v>课程包下载</v>
      </c>
      <c r="I382" s="174" t="s">
        <v>2003</v>
      </c>
      <c r="J382" s="176" t="s">
        <v>2004</v>
      </c>
    </row>
    <row r="383" s="148" customFormat="1" ht="94.9" customHeight="1" spans="1:10">
      <c r="A383" s="167">
        <v>698</v>
      </c>
      <c r="B383" s="168" t="s">
        <v>2005</v>
      </c>
      <c r="C383" s="167" t="s">
        <v>30</v>
      </c>
      <c r="D383" s="169" t="s">
        <v>2006</v>
      </c>
      <c r="E383" s="169" t="s">
        <v>2007</v>
      </c>
      <c r="F383" s="169" t="s">
        <v>2008</v>
      </c>
      <c r="G383" s="167" t="s">
        <v>662</v>
      </c>
      <c r="H383" s="170" t="str">
        <f>HYPERLINK("http://blogfile.huashijingji.com/BlogFile/698-李阳老师.zip","课程包下载")</f>
        <v>课程包下载</v>
      </c>
      <c r="I383" s="169" t="s">
        <v>2009</v>
      </c>
      <c r="J383" s="171" t="s">
        <v>13</v>
      </c>
    </row>
    <row r="384" s="148" customFormat="1" ht="94.9" customHeight="1" spans="1:10">
      <c r="A384" s="172">
        <v>700</v>
      </c>
      <c r="B384" s="173" t="s">
        <v>2010</v>
      </c>
      <c r="C384" s="172" t="s">
        <v>146</v>
      </c>
      <c r="D384" s="174" t="s">
        <v>13</v>
      </c>
      <c r="E384" s="174" t="s">
        <v>2011</v>
      </c>
      <c r="F384" s="174" t="s">
        <v>2012</v>
      </c>
      <c r="G384" s="172" t="s">
        <v>26</v>
      </c>
      <c r="H384" s="175" t="str">
        <f>HYPERLINK("http://blogfile.huashijingji.com/BlogFile/700-刘思辰老师.zip","课程包下载")</f>
        <v>课程包下载</v>
      </c>
      <c r="I384" s="174" t="s">
        <v>2013</v>
      </c>
      <c r="J384" s="176" t="s">
        <v>13</v>
      </c>
    </row>
    <row r="385" s="148" customFormat="1" ht="94.9" customHeight="1" spans="1:10">
      <c r="A385" s="167">
        <v>701</v>
      </c>
      <c r="B385" s="168" t="s">
        <v>2014</v>
      </c>
      <c r="C385" s="167" t="s">
        <v>46</v>
      </c>
      <c r="D385" s="169" t="s">
        <v>13</v>
      </c>
      <c r="E385" s="169" t="s">
        <v>2015</v>
      </c>
      <c r="F385" s="169" t="s">
        <v>2016</v>
      </c>
      <c r="G385" s="167" t="s">
        <v>91</v>
      </c>
      <c r="H385" s="170" t="str">
        <f>HYPERLINK("http://blogfile.huashijingji.com/BlogFile/701-王伟老师.zip","课程包下载")</f>
        <v>课程包下载</v>
      </c>
      <c r="I385" s="169" t="s">
        <v>2017</v>
      </c>
      <c r="J385" s="171" t="s">
        <v>13</v>
      </c>
    </row>
    <row r="386" s="148" customFormat="1" ht="94.9" customHeight="1" spans="1:10">
      <c r="A386" s="172">
        <v>702</v>
      </c>
      <c r="B386" s="173" t="s">
        <v>2018</v>
      </c>
      <c r="C386" s="172" t="s">
        <v>12</v>
      </c>
      <c r="D386" s="174" t="s">
        <v>2019</v>
      </c>
      <c r="E386" s="174" t="s">
        <v>2020</v>
      </c>
      <c r="F386" s="174" t="s">
        <v>2021</v>
      </c>
      <c r="G386" s="172" t="s">
        <v>97</v>
      </c>
      <c r="H386" s="175" t="str">
        <f>HYPERLINK("http://blogfile.huashijingji.com/BlogFile/702-万元老师.zip","课程包下载")</f>
        <v>课程包下载</v>
      </c>
      <c r="I386" s="174" t="s">
        <v>2022</v>
      </c>
      <c r="J386" s="176" t="s">
        <v>2023</v>
      </c>
    </row>
    <row r="387" s="148" customFormat="1" ht="94.9" customHeight="1" spans="1:10">
      <c r="A387" s="167">
        <v>704</v>
      </c>
      <c r="B387" s="168" t="s">
        <v>2024</v>
      </c>
      <c r="C387" s="167" t="s">
        <v>325</v>
      </c>
      <c r="D387" s="169" t="s">
        <v>13</v>
      </c>
      <c r="E387" s="169" t="s">
        <v>2025</v>
      </c>
      <c r="F387" s="169" t="s">
        <v>2026</v>
      </c>
      <c r="G387" s="167" t="s">
        <v>385</v>
      </c>
      <c r="H387" s="170" t="str">
        <f>HYPERLINK("http://blogfile.huashijingji.com/BlogFile/704-王峰老师.zip","课程包下载")</f>
        <v>课程包下载</v>
      </c>
      <c r="I387" s="169" t="s">
        <v>2027</v>
      </c>
      <c r="J387" s="171" t="s">
        <v>2028</v>
      </c>
    </row>
    <row r="388" s="148" customFormat="1" ht="94.9" customHeight="1" spans="1:10">
      <c r="A388" s="172">
        <v>705</v>
      </c>
      <c r="B388" s="173" t="s">
        <v>2029</v>
      </c>
      <c r="C388" s="172" t="s">
        <v>30</v>
      </c>
      <c r="D388" s="174" t="s">
        <v>13</v>
      </c>
      <c r="E388" s="174" t="s">
        <v>2030</v>
      </c>
      <c r="F388" s="174" t="s">
        <v>2031</v>
      </c>
      <c r="G388" s="172" t="s">
        <v>968</v>
      </c>
      <c r="H388" s="175" t="str">
        <f>HYPERLINK("http://blogfile.huashijingji.com/BlogFile/705-孙志强老师.zip","课程包下载")</f>
        <v>课程包下载</v>
      </c>
      <c r="I388" s="174" t="s">
        <v>2032</v>
      </c>
      <c r="J388" s="176" t="s">
        <v>2033</v>
      </c>
    </row>
    <row r="389" s="148" customFormat="1" ht="94.9" customHeight="1" spans="1:10">
      <c r="A389" s="167">
        <v>706</v>
      </c>
      <c r="B389" s="168" t="s">
        <v>2034</v>
      </c>
      <c r="C389" s="167" t="s">
        <v>38</v>
      </c>
      <c r="D389" s="169" t="s">
        <v>2035</v>
      </c>
      <c r="E389" s="169" t="s">
        <v>2036</v>
      </c>
      <c r="F389" s="169" t="s">
        <v>13</v>
      </c>
      <c r="G389" s="167" t="s">
        <v>97</v>
      </c>
      <c r="H389" s="170" t="str">
        <f>HYPERLINK("http://blogfile.huashijingji.com/BlogFile/706-黄雄老师.zip","课程包下载")</f>
        <v>课程包下载</v>
      </c>
      <c r="I389" s="169" t="s">
        <v>2037</v>
      </c>
      <c r="J389" s="171" t="s">
        <v>2038</v>
      </c>
    </row>
    <row r="390" s="148" customFormat="1" ht="94.9" customHeight="1" spans="1:10">
      <c r="A390" s="172">
        <v>707</v>
      </c>
      <c r="B390" s="173" t="s">
        <v>2039</v>
      </c>
      <c r="C390" s="172" t="s">
        <v>146</v>
      </c>
      <c r="D390" s="174" t="s">
        <v>2040</v>
      </c>
      <c r="E390" s="174" t="s">
        <v>2041</v>
      </c>
      <c r="F390" s="174" t="s">
        <v>2042</v>
      </c>
      <c r="G390" s="172" t="s">
        <v>26</v>
      </c>
      <c r="H390" s="175" t="str">
        <f>HYPERLINK("http://blogfile.huashijingji.com/BlogFile/707-韩文峰老师.zip","课程包下载")</f>
        <v>课程包下载</v>
      </c>
      <c r="I390" s="174" t="s">
        <v>2043</v>
      </c>
      <c r="J390" s="176" t="s">
        <v>13</v>
      </c>
    </row>
    <row r="391" s="148" customFormat="1" ht="94.9" customHeight="1" spans="1:10">
      <c r="A391" s="167">
        <v>708</v>
      </c>
      <c r="B391" s="168" t="s">
        <v>2044</v>
      </c>
      <c r="C391" s="167" t="s">
        <v>38</v>
      </c>
      <c r="D391" s="169" t="s">
        <v>13</v>
      </c>
      <c r="E391" s="169" t="s">
        <v>2045</v>
      </c>
      <c r="F391" s="169" t="s">
        <v>2046</v>
      </c>
      <c r="G391" s="167" t="s">
        <v>662</v>
      </c>
      <c r="H391" s="170" t="str">
        <f>HYPERLINK("http://blogfile.huashijingji.com/BlogFile/708-孙之行老师.zip","课程包下载")</f>
        <v>课程包下载</v>
      </c>
      <c r="I391" s="169" t="s">
        <v>2047</v>
      </c>
      <c r="J391" s="171" t="s">
        <v>13</v>
      </c>
    </row>
    <row r="392" s="148" customFormat="1" ht="94.9" customHeight="1" spans="1:10">
      <c r="A392" s="172">
        <v>709</v>
      </c>
      <c r="B392" s="173" t="s">
        <v>2048</v>
      </c>
      <c r="C392" s="172" t="s">
        <v>270</v>
      </c>
      <c r="D392" s="174" t="s">
        <v>2049</v>
      </c>
      <c r="E392" s="174" t="s">
        <v>2050</v>
      </c>
      <c r="F392" s="174" t="s">
        <v>2051</v>
      </c>
      <c r="G392" s="172" t="s">
        <v>284</v>
      </c>
      <c r="H392" s="175" t="str">
        <f>HYPERLINK("http://blogfile.huashijingji.com/BlogFile/709-迟致远老师.zip","课程包下载")</f>
        <v>课程包下载</v>
      </c>
      <c r="I392" s="174" t="s">
        <v>2052</v>
      </c>
      <c r="J392" s="176" t="s">
        <v>13</v>
      </c>
    </row>
    <row r="393" s="148" customFormat="1" ht="94.9" customHeight="1" spans="1:10">
      <c r="A393" s="167">
        <v>710</v>
      </c>
      <c r="B393" s="168" t="s">
        <v>2053</v>
      </c>
      <c r="C393" s="167" t="s">
        <v>159</v>
      </c>
      <c r="D393" s="169" t="s">
        <v>13</v>
      </c>
      <c r="E393" s="169" t="s">
        <v>2054</v>
      </c>
      <c r="F393" s="169" t="s">
        <v>13</v>
      </c>
      <c r="G393" s="167" t="s">
        <v>108</v>
      </c>
      <c r="H393" s="170" t="str">
        <f>HYPERLINK("http://blogfile.huashijingji.com/BlogFile/710-张一楠老师.zip","课程包下载")</f>
        <v>课程包下载</v>
      </c>
      <c r="I393" s="169" t="s">
        <v>2055</v>
      </c>
      <c r="J393" s="171" t="s">
        <v>13</v>
      </c>
    </row>
    <row r="394" s="148" customFormat="1" ht="94.9" customHeight="1" spans="1:10">
      <c r="A394" s="172">
        <v>711</v>
      </c>
      <c r="B394" s="173" t="s">
        <v>2056</v>
      </c>
      <c r="C394" s="172" t="s">
        <v>65</v>
      </c>
      <c r="D394" s="174" t="s">
        <v>2057</v>
      </c>
      <c r="E394" s="174" t="s">
        <v>2058</v>
      </c>
      <c r="F394" s="174" t="s">
        <v>2059</v>
      </c>
      <c r="G394" s="172" t="s">
        <v>355</v>
      </c>
      <c r="H394" s="175" t="str">
        <f>HYPERLINK("http://blogfile.huashijingji.com/BlogFile/711-王颖老师.zip","课程包下载")</f>
        <v>课程包下载</v>
      </c>
      <c r="I394" s="174" t="s">
        <v>2060</v>
      </c>
      <c r="J394" s="176" t="s">
        <v>13</v>
      </c>
    </row>
    <row r="395" s="148" customFormat="1" ht="94.9" customHeight="1" spans="1:10">
      <c r="A395" s="167">
        <v>712</v>
      </c>
      <c r="B395" s="168" t="s">
        <v>2061</v>
      </c>
      <c r="C395" s="167" t="s">
        <v>176</v>
      </c>
      <c r="D395" s="169" t="s">
        <v>13</v>
      </c>
      <c r="E395" s="169" t="s">
        <v>2062</v>
      </c>
      <c r="F395" s="169" t="s">
        <v>2063</v>
      </c>
      <c r="G395" s="167" t="s">
        <v>26</v>
      </c>
      <c r="H395" s="170" t="str">
        <f>HYPERLINK("http://blogfile.huashijingji.com/BlogFile/712-祖维龙老师.zip","课程包下载")</f>
        <v>课程包下载</v>
      </c>
      <c r="I395" s="169" t="s">
        <v>2064</v>
      </c>
      <c r="J395" s="171" t="s">
        <v>13</v>
      </c>
    </row>
    <row r="396" s="148" customFormat="1" ht="94.9" customHeight="1" spans="1:10">
      <c r="A396" s="172">
        <v>713</v>
      </c>
      <c r="B396" s="173" t="s">
        <v>2065</v>
      </c>
      <c r="C396" s="172" t="s">
        <v>38</v>
      </c>
      <c r="D396" s="174" t="s">
        <v>13</v>
      </c>
      <c r="E396" s="174" t="s">
        <v>2066</v>
      </c>
      <c r="F396" s="174" t="s">
        <v>2067</v>
      </c>
      <c r="G396" s="172" t="s">
        <v>362</v>
      </c>
      <c r="H396" s="175" t="str">
        <f>HYPERLINK("http://blogfile.huashijingji.com/BlogFile/713-秦发家老师.zip","课程包下载")</f>
        <v>课程包下载</v>
      </c>
      <c r="I396" s="174" t="s">
        <v>2068</v>
      </c>
      <c r="J396" s="176" t="s">
        <v>13</v>
      </c>
    </row>
    <row r="397" s="148" customFormat="1" ht="94.9" customHeight="1" spans="1:10">
      <c r="A397" s="167">
        <v>714</v>
      </c>
      <c r="B397" s="168" t="s">
        <v>2069</v>
      </c>
      <c r="C397" s="167" t="s">
        <v>38</v>
      </c>
      <c r="D397" s="169" t="s">
        <v>13</v>
      </c>
      <c r="E397" s="169" t="s">
        <v>2070</v>
      </c>
      <c r="F397" s="169" t="s">
        <v>13</v>
      </c>
      <c r="G397" s="167" t="s">
        <v>355</v>
      </c>
      <c r="H397" s="170" t="str">
        <f>HYPERLINK("http://blogfile.huashijingji.com/BlogFile/714-苏洁老师.zip","课程包下载")</f>
        <v>课程包下载</v>
      </c>
      <c r="I397" s="169" t="s">
        <v>2071</v>
      </c>
      <c r="J397" s="171" t="s">
        <v>2072</v>
      </c>
    </row>
    <row r="398" s="148" customFormat="1" ht="94.9" customHeight="1" spans="1:10">
      <c r="A398" s="172">
        <v>715</v>
      </c>
      <c r="B398" s="173" t="s">
        <v>2073</v>
      </c>
      <c r="C398" s="172" t="s">
        <v>270</v>
      </c>
      <c r="D398" s="174" t="s">
        <v>1895</v>
      </c>
      <c r="E398" s="174" t="s">
        <v>2074</v>
      </c>
      <c r="F398" s="174" t="s">
        <v>2075</v>
      </c>
      <c r="G398" s="172" t="s">
        <v>385</v>
      </c>
      <c r="H398" s="175" t="str">
        <f>HYPERLINK("http://blogfile.huashijingji.com/BlogFile/715-彭佳俊老师.zip","课程包下载")</f>
        <v>课程包下载</v>
      </c>
      <c r="I398" s="174" t="s">
        <v>2076</v>
      </c>
      <c r="J398" s="176" t="s">
        <v>13</v>
      </c>
    </row>
    <row r="399" s="148" customFormat="1" ht="94.9" customHeight="1" spans="1:10">
      <c r="A399" s="167">
        <v>716</v>
      </c>
      <c r="B399" s="168" t="s">
        <v>2077</v>
      </c>
      <c r="C399" s="167" t="s">
        <v>65</v>
      </c>
      <c r="D399" s="169" t="s">
        <v>818</v>
      </c>
      <c r="E399" s="169" t="s">
        <v>2078</v>
      </c>
      <c r="F399" s="169" t="s">
        <v>221</v>
      </c>
      <c r="G399" s="167" t="s">
        <v>311</v>
      </c>
      <c r="H399" s="170" t="str">
        <f>HYPERLINK("http://blogfile.huashijingji.com/BlogFile/716-马超老师.zip","课程包下载")</f>
        <v>课程包下载</v>
      </c>
      <c r="I399" s="169" t="s">
        <v>2079</v>
      </c>
      <c r="J399" s="171" t="s">
        <v>2080</v>
      </c>
    </row>
    <row r="400" s="148" customFormat="1" ht="94.9" customHeight="1" spans="1:10">
      <c r="A400" s="172">
        <v>717</v>
      </c>
      <c r="B400" s="173" t="s">
        <v>2081</v>
      </c>
      <c r="C400" s="172" t="s">
        <v>159</v>
      </c>
      <c r="D400" s="174" t="s">
        <v>13</v>
      </c>
      <c r="E400" s="174" t="s">
        <v>2082</v>
      </c>
      <c r="F400" s="174" t="s">
        <v>2083</v>
      </c>
      <c r="G400" s="172" t="s">
        <v>97</v>
      </c>
      <c r="H400" s="175" t="str">
        <f>HYPERLINK("http://blogfile.huashijingji.com/BlogFile/717-王鲁老师.zip","课程包下载")</f>
        <v>课程包下载</v>
      </c>
      <c r="I400" s="174" t="s">
        <v>2084</v>
      </c>
      <c r="J400" s="176" t="s">
        <v>2085</v>
      </c>
    </row>
    <row r="401" s="148" customFormat="1" ht="94.9" customHeight="1" spans="1:10">
      <c r="A401" s="167">
        <v>718</v>
      </c>
      <c r="B401" s="168" t="s">
        <v>2086</v>
      </c>
      <c r="C401" s="167" t="s">
        <v>38</v>
      </c>
      <c r="D401" s="169" t="s">
        <v>942</v>
      </c>
      <c r="E401" s="169" t="s">
        <v>2087</v>
      </c>
      <c r="F401" s="169" t="s">
        <v>2088</v>
      </c>
      <c r="G401" s="167" t="s">
        <v>97</v>
      </c>
      <c r="H401" s="170" t="str">
        <f>HYPERLINK("http://blogfile.huashijingji.com/BlogFile/718-金刚老师.zip","课程包下载")</f>
        <v>课程包下载</v>
      </c>
      <c r="I401" s="169" t="s">
        <v>2089</v>
      </c>
      <c r="J401" s="171" t="s">
        <v>13</v>
      </c>
    </row>
    <row r="402" s="148" customFormat="1" ht="94.9" customHeight="1" spans="1:10">
      <c r="A402" s="172">
        <v>719</v>
      </c>
      <c r="B402" s="173" t="s">
        <v>2090</v>
      </c>
      <c r="C402" s="172" t="s">
        <v>38</v>
      </c>
      <c r="D402" s="174" t="s">
        <v>13</v>
      </c>
      <c r="E402" s="174" t="s">
        <v>2091</v>
      </c>
      <c r="F402" s="174" t="s">
        <v>13</v>
      </c>
      <c r="G402" s="172" t="s">
        <v>701</v>
      </c>
      <c r="H402" s="175" t="str">
        <f>HYPERLINK("http://blogfile.huashijingji.com/BlogFile/719-龙生老师.zip","课程包下载")</f>
        <v>课程包下载</v>
      </c>
      <c r="I402" s="174" t="s">
        <v>2092</v>
      </c>
      <c r="J402" s="176" t="s">
        <v>13</v>
      </c>
    </row>
    <row r="403" s="148" customFormat="1" ht="94.9" customHeight="1" spans="1:10">
      <c r="A403" s="167">
        <v>720</v>
      </c>
      <c r="B403" s="168" t="s">
        <v>2093</v>
      </c>
      <c r="C403" s="167" t="s">
        <v>176</v>
      </c>
      <c r="D403" s="169" t="s">
        <v>2094</v>
      </c>
      <c r="E403" s="169" t="s">
        <v>2095</v>
      </c>
      <c r="F403" s="169" t="s">
        <v>221</v>
      </c>
      <c r="G403" s="167" t="s">
        <v>136</v>
      </c>
      <c r="H403" s="170" t="str">
        <f>HYPERLINK("http://blogfile.huashijingji.com/BlogFile/720-刘茗烨老师.zip","课程包下载")</f>
        <v>课程包下载</v>
      </c>
      <c r="I403" s="169" t="s">
        <v>2096</v>
      </c>
      <c r="J403" s="171" t="s">
        <v>13</v>
      </c>
    </row>
    <row r="404" s="148" customFormat="1" ht="94.9" customHeight="1" spans="1:10">
      <c r="A404" s="172">
        <v>721</v>
      </c>
      <c r="B404" s="173" t="s">
        <v>2097</v>
      </c>
      <c r="C404" s="172" t="s">
        <v>325</v>
      </c>
      <c r="D404" s="174" t="s">
        <v>2098</v>
      </c>
      <c r="E404" s="174" t="s">
        <v>2099</v>
      </c>
      <c r="F404" s="174" t="s">
        <v>2100</v>
      </c>
      <c r="G404" s="172" t="s">
        <v>362</v>
      </c>
      <c r="H404" s="175" t="str">
        <f>HYPERLINK("http://blogfile.huashijingji.com/BlogFile/721-李军强老师.zip","课程包下载")</f>
        <v>课程包下载</v>
      </c>
      <c r="I404" s="174" t="s">
        <v>2101</v>
      </c>
      <c r="J404" s="176" t="s">
        <v>13</v>
      </c>
    </row>
    <row r="405" s="148" customFormat="1" ht="94.9" customHeight="1" spans="1:10">
      <c r="A405" s="167">
        <v>723</v>
      </c>
      <c r="B405" s="168" t="s">
        <v>2102</v>
      </c>
      <c r="C405" s="167" t="s">
        <v>30</v>
      </c>
      <c r="D405" s="169" t="s">
        <v>2103</v>
      </c>
      <c r="E405" s="169" t="s">
        <v>2104</v>
      </c>
      <c r="F405" s="169" t="s">
        <v>13</v>
      </c>
      <c r="G405" s="167" t="s">
        <v>80</v>
      </c>
      <c r="H405" s="170" t="str">
        <f>HYPERLINK("http://blogfile.huashijingji.com/BlogFile/723-郑文生老师.zip","课程包下载")</f>
        <v>课程包下载</v>
      </c>
      <c r="I405" s="169" t="s">
        <v>2105</v>
      </c>
      <c r="J405" s="171" t="s">
        <v>13</v>
      </c>
    </row>
    <row r="406" s="148" customFormat="1" ht="94.9" customHeight="1" spans="1:10">
      <c r="A406" s="172">
        <v>724</v>
      </c>
      <c r="B406" s="173" t="s">
        <v>2106</v>
      </c>
      <c r="C406" s="172" t="s">
        <v>46</v>
      </c>
      <c r="D406" s="174" t="s">
        <v>13</v>
      </c>
      <c r="E406" s="174" t="s">
        <v>2107</v>
      </c>
      <c r="F406" s="174" t="s">
        <v>2108</v>
      </c>
      <c r="G406" s="172" t="s">
        <v>97</v>
      </c>
      <c r="H406" s="175" t="str">
        <f>HYPERLINK("http://blogfile.huashijingji.com/BlogFile/724-黄志强老师.zip","课程包下载")</f>
        <v>课程包下载</v>
      </c>
      <c r="I406" s="174" t="s">
        <v>2109</v>
      </c>
      <c r="J406" s="176" t="s">
        <v>13</v>
      </c>
    </row>
    <row r="407" s="148" customFormat="1" ht="94.9" customHeight="1" spans="1:10">
      <c r="A407" s="167">
        <v>725</v>
      </c>
      <c r="B407" s="168" t="s">
        <v>2110</v>
      </c>
      <c r="C407" s="167" t="s">
        <v>134</v>
      </c>
      <c r="D407" s="169" t="s">
        <v>2111</v>
      </c>
      <c r="E407" s="169" t="s">
        <v>2112</v>
      </c>
      <c r="F407" s="169" t="s">
        <v>221</v>
      </c>
      <c r="G407" s="167" t="s">
        <v>91</v>
      </c>
      <c r="H407" s="170" t="str">
        <f>HYPERLINK("http://blogfile.huashijingji.com/BlogFile/725-付小东老师.zip","课程包下载")</f>
        <v>课程包下载</v>
      </c>
      <c r="I407" s="169" t="s">
        <v>2113</v>
      </c>
      <c r="J407" s="171" t="s">
        <v>13</v>
      </c>
    </row>
    <row r="408" s="148" customFormat="1" ht="94.9" customHeight="1" spans="1:10">
      <c r="A408" s="172">
        <v>726</v>
      </c>
      <c r="B408" s="173" t="s">
        <v>2114</v>
      </c>
      <c r="C408" s="172" t="s">
        <v>38</v>
      </c>
      <c r="D408" s="174" t="s">
        <v>2115</v>
      </c>
      <c r="E408" s="174" t="s">
        <v>2116</v>
      </c>
      <c r="F408" s="174" t="s">
        <v>2117</v>
      </c>
      <c r="G408" s="172" t="s">
        <v>26</v>
      </c>
      <c r="H408" s="175" t="str">
        <f>HYPERLINK("http://blogfile.huashijingji.com/BlogFile/726-钱思菁老师.zip","课程包下载")</f>
        <v>课程包下载</v>
      </c>
      <c r="I408" s="174" t="s">
        <v>2118</v>
      </c>
      <c r="J408" s="176" t="s">
        <v>13</v>
      </c>
    </row>
    <row r="409" s="148" customFormat="1" ht="94.9" customHeight="1" spans="1:10">
      <c r="A409" s="167">
        <v>728</v>
      </c>
      <c r="B409" s="168" t="s">
        <v>2119</v>
      </c>
      <c r="C409" s="167" t="s">
        <v>12</v>
      </c>
      <c r="D409" s="169" t="s">
        <v>13</v>
      </c>
      <c r="E409" s="169" t="s">
        <v>2120</v>
      </c>
      <c r="F409" s="169" t="s">
        <v>2121</v>
      </c>
      <c r="G409" s="167" t="s">
        <v>355</v>
      </c>
      <c r="H409" s="170" t="str">
        <f>HYPERLINK("http://blogfile.huashijingji.com/BlogFile/728-尚亚军老师.zip","课程包下载")</f>
        <v>课程包下载</v>
      </c>
      <c r="I409" s="169" t="s">
        <v>2122</v>
      </c>
      <c r="J409" s="171" t="s">
        <v>13</v>
      </c>
    </row>
    <row r="410" s="148" customFormat="1" ht="94.9" customHeight="1" spans="1:10">
      <c r="A410" s="172">
        <v>730</v>
      </c>
      <c r="B410" s="173" t="s">
        <v>2123</v>
      </c>
      <c r="C410" s="172" t="s">
        <v>146</v>
      </c>
      <c r="D410" s="174" t="s">
        <v>13</v>
      </c>
      <c r="E410" s="174" t="s">
        <v>2124</v>
      </c>
      <c r="F410" s="174" t="s">
        <v>2125</v>
      </c>
      <c r="G410" s="172" t="s">
        <v>205</v>
      </c>
      <c r="H410" s="175" t="str">
        <f>HYPERLINK("http://blogfile.huashijingji.com/BlogFile/730-杨恩月老师.zip","课程包下载")</f>
        <v>课程包下载</v>
      </c>
      <c r="I410" s="174" t="s">
        <v>2126</v>
      </c>
      <c r="J410" s="176" t="s">
        <v>13</v>
      </c>
    </row>
    <row r="411" s="148" customFormat="1" ht="94.9" customHeight="1" spans="1:10">
      <c r="A411" s="167">
        <v>731</v>
      </c>
      <c r="B411" s="168" t="s">
        <v>2127</v>
      </c>
      <c r="C411" s="167" t="s">
        <v>30</v>
      </c>
      <c r="D411" s="169" t="s">
        <v>2128</v>
      </c>
      <c r="E411" s="169" t="s">
        <v>2129</v>
      </c>
      <c r="F411" s="169" t="s">
        <v>2130</v>
      </c>
      <c r="G411" s="167" t="s">
        <v>26</v>
      </c>
      <c r="H411" s="170" t="str">
        <f>HYPERLINK("http://blogfile.huashijingji.com/BlogFile/731-来寂则老师.zip","课程包下载")</f>
        <v>课程包下载</v>
      </c>
      <c r="I411" s="169" t="s">
        <v>2131</v>
      </c>
      <c r="J411" s="171" t="s">
        <v>13</v>
      </c>
    </row>
    <row r="412" s="148" customFormat="1" ht="94.9" customHeight="1" spans="1:10">
      <c r="A412" s="172">
        <v>732</v>
      </c>
      <c r="B412" s="173" t="s">
        <v>2132</v>
      </c>
      <c r="C412" s="172" t="s">
        <v>12</v>
      </c>
      <c r="D412" s="174" t="s">
        <v>2133</v>
      </c>
      <c r="E412" s="174" t="s">
        <v>2134</v>
      </c>
      <c r="F412" s="174" t="s">
        <v>2135</v>
      </c>
      <c r="G412" s="172" t="s">
        <v>26</v>
      </c>
      <c r="H412" s="175" t="str">
        <f>HYPERLINK("http://blogfile.huashijingji.com/BlogFile/732-张小平老师.zip","课程包下载")</f>
        <v>课程包下载</v>
      </c>
      <c r="I412" s="174" t="s">
        <v>2136</v>
      </c>
      <c r="J412" s="176" t="s">
        <v>13</v>
      </c>
    </row>
    <row r="413" s="148" customFormat="1" ht="94.9" customHeight="1" spans="1:10">
      <c r="A413" s="167">
        <v>733</v>
      </c>
      <c r="B413" s="168" t="s">
        <v>2137</v>
      </c>
      <c r="C413" s="167" t="s">
        <v>65</v>
      </c>
      <c r="D413" s="169" t="s">
        <v>2138</v>
      </c>
      <c r="E413" s="169" t="s">
        <v>2139</v>
      </c>
      <c r="F413" s="169" t="s">
        <v>2140</v>
      </c>
      <c r="G413" s="167" t="s">
        <v>362</v>
      </c>
      <c r="H413" s="170" t="str">
        <f>HYPERLINK("http://blogfile.huashijingji.com/BlogFile/733-高永华老师.zip","课程包下载")</f>
        <v>课程包下载</v>
      </c>
      <c r="I413" s="169" t="s">
        <v>2141</v>
      </c>
      <c r="J413" s="171" t="s">
        <v>13</v>
      </c>
    </row>
    <row r="414" s="148" customFormat="1" ht="94.9" customHeight="1" spans="1:10">
      <c r="A414" s="172">
        <v>734</v>
      </c>
      <c r="B414" s="173" t="s">
        <v>2142</v>
      </c>
      <c r="C414" s="172" t="s">
        <v>146</v>
      </c>
      <c r="D414" s="174" t="s">
        <v>13</v>
      </c>
      <c r="E414" s="174" t="s">
        <v>2143</v>
      </c>
      <c r="F414" s="174" t="s">
        <v>2144</v>
      </c>
      <c r="G414" s="172" t="s">
        <v>604</v>
      </c>
      <c r="H414" s="175" t="str">
        <f>HYPERLINK("http://blogfile.huashijingji.com/BlogFile/734-陈一然老师.zip","课程包下载")</f>
        <v>课程包下载</v>
      </c>
      <c r="I414" s="174" t="s">
        <v>2145</v>
      </c>
      <c r="J414" s="176" t="s">
        <v>13</v>
      </c>
    </row>
    <row r="415" s="148" customFormat="1" ht="94.9" customHeight="1" spans="1:10">
      <c r="A415" s="167">
        <v>735</v>
      </c>
      <c r="B415" s="168" t="s">
        <v>2146</v>
      </c>
      <c r="C415" s="167" t="s">
        <v>648</v>
      </c>
      <c r="D415" s="169" t="s">
        <v>13</v>
      </c>
      <c r="E415" s="169" t="s">
        <v>2147</v>
      </c>
      <c r="F415" s="169" t="s">
        <v>2148</v>
      </c>
      <c r="G415" s="167" t="s">
        <v>968</v>
      </c>
      <c r="H415" s="170" t="str">
        <f>HYPERLINK("http://blogfile.huashijingji.com/BlogFile/735-杨爱新老师.zip","课程包下载")</f>
        <v>课程包下载</v>
      </c>
      <c r="I415" s="169" t="s">
        <v>2149</v>
      </c>
      <c r="J415" s="171" t="s">
        <v>2150</v>
      </c>
    </row>
    <row r="416" s="148" customFormat="1" ht="94.9" customHeight="1" spans="1:10">
      <c r="A416" s="172">
        <v>737</v>
      </c>
      <c r="B416" s="173" t="s">
        <v>2151</v>
      </c>
      <c r="C416" s="172" t="s">
        <v>159</v>
      </c>
      <c r="D416" s="174" t="s">
        <v>2152</v>
      </c>
      <c r="E416" s="174" t="s">
        <v>2153</v>
      </c>
      <c r="F416" s="174" t="s">
        <v>2154</v>
      </c>
      <c r="G416" s="172" t="s">
        <v>278</v>
      </c>
      <c r="H416" s="175" t="str">
        <f>HYPERLINK("http://blogfile.huashijingji.com/BlogFile/737-柒雅老师.zip","课程包下载")</f>
        <v>课程包下载</v>
      </c>
      <c r="I416" s="174" t="s">
        <v>2155</v>
      </c>
      <c r="J416" s="176" t="s">
        <v>13</v>
      </c>
    </row>
    <row r="417" s="148" customFormat="1" ht="94.9" customHeight="1" spans="1:10">
      <c r="A417" s="167">
        <v>738</v>
      </c>
      <c r="B417" s="168" t="s">
        <v>2156</v>
      </c>
      <c r="C417" s="167" t="s">
        <v>146</v>
      </c>
      <c r="D417" s="169" t="s">
        <v>13</v>
      </c>
      <c r="E417" s="169" t="s">
        <v>2157</v>
      </c>
      <c r="F417" s="169" t="s">
        <v>2158</v>
      </c>
      <c r="G417" s="167" t="s">
        <v>355</v>
      </c>
      <c r="H417" s="170" t="str">
        <f>HYPERLINK("http://blogfile.huashijingji.com/BlogFile/738-宁宇老师.zip","课程包下载")</f>
        <v>课程包下载</v>
      </c>
      <c r="I417" s="169" t="s">
        <v>2159</v>
      </c>
      <c r="J417" s="171" t="s">
        <v>13</v>
      </c>
    </row>
    <row r="418" s="148" customFormat="1" ht="94.9" customHeight="1" spans="1:10">
      <c r="A418" s="172">
        <v>739</v>
      </c>
      <c r="B418" s="173" t="s">
        <v>2160</v>
      </c>
      <c r="C418" s="172" t="s">
        <v>146</v>
      </c>
      <c r="D418" s="174" t="s">
        <v>13</v>
      </c>
      <c r="E418" s="174" t="s">
        <v>2161</v>
      </c>
      <c r="F418" s="174" t="s">
        <v>2162</v>
      </c>
      <c r="G418" s="172" t="s">
        <v>26</v>
      </c>
      <c r="H418" s="175" t="str">
        <f>HYPERLINK("http://blogfile.huashijingji.com/BlogFile/739-高健老师.zip","课程包下载")</f>
        <v>课程包下载</v>
      </c>
      <c r="I418" s="174" t="s">
        <v>2163</v>
      </c>
      <c r="J418" s="176" t="s">
        <v>13</v>
      </c>
    </row>
    <row r="419" s="148" customFormat="1" ht="94.9" customHeight="1" spans="1:10">
      <c r="A419" s="167">
        <v>740</v>
      </c>
      <c r="B419" s="168" t="s">
        <v>2164</v>
      </c>
      <c r="C419" s="167" t="s">
        <v>159</v>
      </c>
      <c r="D419" s="169" t="s">
        <v>2165</v>
      </c>
      <c r="E419" s="169" t="s">
        <v>2166</v>
      </c>
      <c r="F419" s="169" t="s">
        <v>2063</v>
      </c>
      <c r="G419" s="167" t="s">
        <v>658</v>
      </c>
      <c r="H419" s="170" t="str">
        <f>HYPERLINK("http://blogfile.huashijingji.com/BlogFile/740-张屹老师.zip","课程包下载")</f>
        <v>课程包下载</v>
      </c>
      <c r="I419" s="169" t="s">
        <v>2167</v>
      </c>
      <c r="J419" s="171" t="s">
        <v>13</v>
      </c>
    </row>
    <row r="420" s="148" customFormat="1" ht="94.9" customHeight="1" spans="1:10">
      <c r="A420" s="172">
        <v>741</v>
      </c>
      <c r="B420" s="173" t="s">
        <v>2168</v>
      </c>
      <c r="C420" s="172" t="s">
        <v>146</v>
      </c>
      <c r="D420" s="174" t="s">
        <v>13</v>
      </c>
      <c r="E420" s="174" t="s">
        <v>2169</v>
      </c>
      <c r="F420" s="174" t="s">
        <v>2170</v>
      </c>
      <c r="G420" s="172" t="s">
        <v>311</v>
      </c>
      <c r="H420" s="175" t="str">
        <f>HYPERLINK("http://blogfile.huashijingji.com/BlogFile/741-苏子雯老师.zip","课程包下载")</f>
        <v>课程包下载</v>
      </c>
      <c r="I420" s="174" t="s">
        <v>2171</v>
      </c>
      <c r="J420" s="176" t="s">
        <v>2172</v>
      </c>
    </row>
    <row r="421" s="148" customFormat="1" ht="94.9" customHeight="1" spans="1:10">
      <c r="A421" s="167">
        <v>742</v>
      </c>
      <c r="B421" s="168" t="s">
        <v>2173</v>
      </c>
      <c r="C421" s="167" t="s">
        <v>38</v>
      </c>
      <c r="D421" s="169" t="s">
        <v>13</v>
      </c>
      <c r="E421" s="169" t="s">
        <v>2174</v>
      </c>
      <c r="F421" s="169" t="s">
        <v>2175</v>
      </c>
      <c r="G421" s="167" t="s">
        <v>1790</v>
      </c>
      <c r="H421" s="170" t="str">
        <f>HYPERLINK("http://blogfile.huashijingji.com/BlogFile/742-何丽老师.zip","课程包下载")</f>
        <v>课程包下载</v>
      </c>
      <c r="I421" s="169" t="s">
        <v>2176</v>
      </c>
      <c r="J421" s="171" t="s">
        <v>13</v>
      </c>
    </row>
    <row r="422" s="148" customFormat="1" ht="94.9" customHeight="1" spans="1:10">
      <c r="A422" s="172">
        <v>743</v>
      </c>
      <c r="B422" s="173" t="s">
        <v>2177</v>
      </c>
      <c r="C422" s="172" t="s">
        <v>325</v>
      </c>
      <c r="D422" s="174" t="s">
        <v>2178</v>
      </c>
      <c r="E422" s="174" t="s">
        <v>2179</v>
      </c>
      <c r="F422" s="174" t="s">
        <v>2180</v>
      </c>
      <c r="G422" s="172" t="s">
        <v>348</v>
      </c>
      <c r="H422" s="175" t="str">
        <f>HYPERLINK("http://blogfile.huashijingji.com/BlogFile/743-吴志德老师.zip","课程包下载")</f>
        <v>课程包下载</v>
      </c>
      <c r="I422" s="174" t="s">
        <v>2181</v>
      </c>
      <c r="J422" s="176" t="s">
        <v>13</v>
      </c>
    </row>
    <row r="423" s="148" customFormat="1" ht="94.9" customHeight="1" spans="1:10">
      <c r="A423" s="167">
        <v>744</v>
      </c>
      <c r="B423" s="168" t="s">
        <v>2182</v>
      </c>
      <c r="C423" s="167" t="s">
        <v>159</v>
      </c>
      <c r="D423" s="169" t="s">
        <v>13</v>
      </c>
      <c r="E423" s="169" t="s">
        <v>2183</v>
      </c>
      <c r="F423" s="169" t="s">
        <v>2184</v>
      </c>
      <c r="G423" s="167" t="s">
        <v>26</v>
      </c>
      <c r="H423" s="170" t="str">
        <f>HYPERLINK("http://blogfile.huashijingji.com/BlogFile/744-李娜老师.zip","课程包下载")</f>
        <v>课程包下载</v>
      </c>
      <c r="I423" s="169" t="s">
        <v>2185</v>
      </c>
      <c r="J423" s="171" t="s">
        <v>13</v>
      </c>
    </row>
    <row r="424" s="148" customFormat="1" ht="94.9" customHeight="1" spans="1:10">
      <c r="A424" s="172">
        <v>745</v>
      </c>
      <c r="B424" s="173" t="s">
        <v>2186</v>
      </c>
      <c r="C424" s="172" t="s">
        <v>38</v>
      </c>
      <c r="D424" s="174" t="s">
        <v>2187</v>
      </c>
      <c r="E424" s="174" t="s">
        <v>2188</v>
      </c>
      <c r="F424" s="174" t="s">
        <v>2189</v>
      </c>
      <c r="G424" s="172" t="s">
        <v>26</v>
      </c>
      <c r="H424" s="175" t="str">
        <f>HYPERLINK("http://blogfile.huashijingji.com/BlogFile/745-洪河林老师.zip","课程包下载")</f>
        <v>课程包下载</v>
      </c>
      <c r="I424" s="174" t="s">
        <v>2190</v>
      </c>
      <c r="J424" s="176" t="s">
        <v>13</v>
      </c>
    </row>
    <row r="425" s="148" customFormat="1" ht="94.9" customHeight="1" spans="1:10">
      <c r="A425" s="167">
        <v>747</v>
      </c>
      <c r="B425" s="168" t="s">
        <v>2191</v>
      </c>
      <c r="C425" s="167" t="s">
        <v>18</v>
      </c>
      <c r="D425" s="169" t="s">
        <v>13</v>
      </c>
      <c r="E425" s="169" t="s">
        <v>2192</v>
      </c>
      <c r="F425" s="169" t="s">
        <v>13</v>
      </c>
      <c r="G425" s="167" t="s">
        <v>42</v>
      </c>
      <c r="H425" s="170" t="str">
        <f>HYPERLINK("http://blogfile.huashijingji.com/BlogFile/747-刘超老师.zip","课程包下载")</f>
        <v>课程包下载</v>
      </c>
      <c r="I425" s="169" t="s">
        <v>2193</v>
      </c>
      <c r="J425" s="171" t="s">
        <v>13</v>
      </c>
    </row>
    <row r="426" s="148" customFormat="1" ht="94.9" customHeight="1" spans="1:10">
      <c r="A426" s="172">
        <v>748</v>
      </c>
      <c r="B426" s="173" t="s">
        <v>2194</v>
      </c>
      <c r="C426" s="172" t="s">
        <v>1837</v>
      </c>
      <c r="D426" s="174" t="s">
        <v>2195</v>
      </c>
      <c r="E426" s="174" t="s">
        <v>2196</v>
      </c>
      <c r="F426" s="174" t="s">
        <v>2197</v>
      </c>
      <c r="G426" s="172" t="s">
        <v>355</v>
      </c>
      <c r="H426" s="175" t="str">
        <f>HYPERLINK("http://blogfile.huashijingji.com/BlogFile/748-马雅娜老师.zip","课程包下载")</f>
        <v>课程包下载</v>
      </c>
      <c r="I426" s="174" t="s">
        <v>2198</v>
      </c>
      <c r="J426" s="176" t="s">
        <v>13</v>
      </c>
    </row>
    <row r="427" s="148" customFormat="1" ht="94.9" customHeight="1" spans="1:10">
      <c r="A427" s="167">
        <v>749</v>
      </c>
      <c r="B427" s="168" t="s">
        <v>2199</v>
      </c>
      <c r="C427" s="167" t="s">
        <v>276</v>
      </c>
      <c r="D427" s="169" t="s">
        <v>2200</v>
      </c>
      <c r="E427" s="169" t="s">
        <v>2201</v>
      </c>
      <c r="F427" s="169" t="s">
        <v>13</v>
      </c>
      <c r="G427" s="167" t="s">
        <v>311</v>
      </c>
      <c r="H427" s="170" t="str">
        <f>HYPERLINK("http://blogfile.huashijingji.com/BlogFile/749-毛鹏老师.zip","课程包下载")</f>
        <v>课程包下载</v>
      </c>
      <c r="I427" s="169" t="s">
        <v>2202</v>
      </c>
      <c r="J427" s="171" t="s">
        <v>13</v>
      </c>
    </row>
    <row r="428" s="148" customFormat="1" ht="94.9" customHeight="1" spans="1:10">
      <c r="A428" s="172">
        <v>750</v>
      </c>
      <c r="B428" s="173" t="s">
        <v>2203</v>
      </c>
      <c r="C428" s="172" t="s">
        <v>18</v>
      </c>
      <c r="D428" s="174" t="s">
        <v>13</v>
      </c>
      <c r="E428" s="174" t="s">
        <v>2204</v>
      </c>
      <c r="F428" s="174" t="s">
        <v>13</v>
      </c>
      <c r="G428" s="172" t="s">
        <v>278</v>
      </c>
      <c r="H428" s="175" t="str">
        <f>HYPERLINK("http://blogfile.huashijingji.com/BlogFile/750-欧阳光远老师.zip","课程包下载")</f>
        <v>课程包下载</v>
      </c>
      <c r="I428" s="174" t="s">
        <v>2205</v>
      </c>
      <c r="J428" s="176" t="s">
        <v>13</v>
      </c>
    </row>
    <row r="429" s="148" customFormat="1" ht="94.9" customHeight="1" spans="1:10">
      <c r="A429" s="167">
        <v>752</v>
      </c>
      <c r="B429" s="168" t="s">
        <v>2206</v>
      </c>
      <c r="C429" s="167" t="s">
        <v>146</v>
      </c>
      <c r="D429" s="169" t="s">
        <v>13</v>
      </c>
      <c r="E429" s="169" t="s">
        <v>2207</v>
      </c>
      <c r="F429" s="169" t="s">
        <v>2208</v>
      </c>
      <c r="G429" s="167" t="s">
        <v>97</v>
      </c>
      <c r="H429" s="170" t="str">
        <f>HYPERLINK("http://blogfile.huashijingji.com/BlogFile/752-张瑞丹老师.zip","课程包下载")</f>
        <v>课程包下载</v>
      </c>
      <c r="I429" s="169" t="s">
        <v>2209</v>
      </c>
      <c r="J429" s="171" t="s">
        <v>13</v>
      </c>
    </row>
    <row r="430" s="148" customFormat="1" ht="94.9" customHeight="1" spans="1:10">
      <c r="A430" s="172">
        <v>753</v>
      </c>
      <c r="B430" s="173" t="s">
        <v>2210</v>
      </c>
      <c r="C430" s="172" t="s">
        <v>159</v>
      </c>
      <c r="D430" s="174" t="s">
        <v>214</v>
      </c>
      <c r="E430" s="174" t="s">
        <v>2211</v>
      </c>
      <c r="F430" s="174" t="s">
        <v>2212</v>
      </c>
      <c r="G430" s="172" t="s">
        <v>210</v>
      </c>
      <c r="H430" s="175" t="str">
        <f>HYPERLINK("http://blogfile.huashijingji.com/BlogFile/753-杨若华老师.zip","课程包下载")</f>
        <v>课程包下载</v>
      </c>
      <c r="I430" s="174" t="s">
        <v>2213</v>
      </c>
      <c r="J430" s="176" t="s">
        <v>13</v>
      </c>
    </row>
    <row r="431" s="148" customFormat="1" ht="94.9" customHeight="1" spans="1:10">
      <c r="A431" s="167">
        <v>754</v>
      </c>
      <c r="B431" s="168" t="s">
        <v>2214</v>
      </c>
      <c r="C431" s="167" t="s">
        <v>1837</v>
      </c>
      <c r="D431" s="169" t="s">
        <v>2215</v>
      </c>
      <c r="E431" s="169" t="s">
        <v>2216</v>
      </c>
      <c r="F431" s="169" t="s">
        <v>2217</v>
      </c>
      <c r="G431" s="167" t="s">
        <v>658</v>
      </c>
      <c r="H431" s="170" t="str">
        <f>HYPERLINK("http://blogfile.huashijingji.com/BlogFile/754-孙梵老师.zip","课程包下载")</f>
        <v>课程包下载</v>
      </c>
      <c r="I431" s="169" t="s">
        <v>2218</v>
      </c>
      <c r="J431" s="171" t="s">
        <v>13</v>
      </c>
    </row>
    <row r="432" s="148" customFormat="1" ht="94.9" customHeight="1" spans="1:10">
      <c r="A432" s="172">
        <v>756</v>
      </c>
      <c r="B432" s="173" t="s">
        <v>2219</v>
      </c>
      <c r="C432" s="172" t="s">
        <v>159</v>
      </c>
      <c r="D432" s="174" t="s">
        <v>13</v>
      </c>
      <c r="E432" s="174" t="s">
        <v>2220</v>
      </c>
      <c r="F432" s="174" t="s">
        <v>2221</v>
      </c>
      <c r="G432" s="172" t="s">
        <v>97</v>
      </c>
      <c r="H432" s="175" t="str">
        <f>HYPERLINK("http://blogfile.huashijingji.com/BlogFile/756-李莉老师.zip","课程包下载")</f>
        <v>课程包下载</v>
      </c>
      <c r="I432" s="174" t="s">
        <v>2222</v>
      </c>
      <c r="J432" s="176" t="s">
        <v>13</v>
      </c>
    </row>
    <row r="433" s="148" customFormat="1" ht="94.9" customHeight="1" spans="1:10">
      <c r="A433" s="167">
        <v>757</v>
      </c>
      <c r="B433" s="168" t="s">
        <v>2223</v>
      </c>
      <c r="C433" s="167" t="s">
        <v>159</v>
      </c>
      <c r="D433" s="169" t="s">
        <v>13</v>
      </c>
      <c r="E433" s="169" t="s">
        <v>2224</v>
      </c>
      <c r="F433" s="169" t="s">
        <v>13</v>
      </c>
      <c r="G433" s="167" t="s">
        <v>80</v>
      </c>
      <c r="H433" s="170" t="str">
        <f>HYPERLINK("http://blogfile.huashijingji.com/BlogFile/757-徐志谦老师.zip","课程包下载")</f>
        <v>课程包下载</v>
      </c>
      <c r="I433" s="169" t="s">
        <v>2225</v>
      </c>
      <c r="J433" s="171" t="s">
        <v>13</v>
      </c>
    </row>
    <row r="434" s="148" customFormat="1" ht="94.9" customHeight="1" spans="1:10">
      <c r="A434" s="172">
        <v>758</v>
      </c>
      <c r="B434" s="173" t="s">
        <v>2226</v>
      </c>
      <c r="C434" s="172" t="s">
        <v>407</v>
      </c>
      <c r="D434" s="174" t="s">
        <v>13</v>
      </c>
      <c r="E434" s="174" t="s">
        <v>2227</v>
      </c>
      <c r="F434" s="174" t="s">
        <v>2228</v>
      </c>
      <c r="G434" s="172" t="s">
        <v>355</v>
      </c>
      <c r="H434" s="175" t="str">
        <f>HYPERLINK("http://blogfile.huashijingji.com/BlogFile/758-梁晨老师.zip","课程包下载")</f>
        <v>课程包下载</v>
      </c>
      <c r="I434" s="174" t="s">
        <v>2229</v>
      </c>
      <c r="J434" s="176" t="s">
        <v>13</v>
      </c>
    </row>
    <row r="435" s="148" customFormat="1" ht="94.9" customHeight="1" spans="1:10">
      <c r="A435" s="167">
        <v>759</v>
      </c>
      <c r="B435" s="168" t="s">
        <v>2230</v>
      </c>
      <c r="C435" s="167" t="s">
        <v>146</v>
      </c>
      <c r="D435" s="169" t="s">
        <v>13</v>
      </c>
      <c r="E435" s="169" t="s">
        <v>2231</v>
      </c>
      <c r="F435" s="169" t="s">
        <v>2232</v>
      </c>
      <c r="G435" s="167" t="s">
        <v>311</v>
      </c>
      <c r="H435" s="170" t="str">
        <f>HYPERLINK("http://blogfile.huashijingji.com/BlogFile/759-张锐老师.zip","课程包下载")</f>
        <v>课程包下载</v>
      </c>
      <c r="I435" s="169" t="s">
        <v>2233</v>
      </c>
      <c r="J435" s="171" t="s">
        <v>13</v>
      </c>
    </row>
    <row r="436" s="148" customFormat="1" ht="94.9" customHeight="1" spans="1:10">
      <c r="A436" s="172">
        <v>760</v>
      </c>
      <c r="B436" s="173" t="s">
        <v>2234</v>
      </c>
      <c r="C436" s="172" t="s">
        <v>46</v>
      </c>
      <c r="D436" s="174" t="s">
        <v>2235</v>
      </c>
      <c r="E436" s="174" t="s">
        <v>13</v>
      </c>
      <c r="F436" s="174" t="s">
        <v>2108</v>
      </c>
      <c r="G436" s="172" t="s">
        <v>210</v>
      </c>
      <c r="H436" s="175" t="str">
        <f>HYPERLINK("http://blogfile.huashijingji.com/BlogFile/760-章立老师.zip","课程包下载")</f>
        <v>课程包下载</v>
      </c>
      <c r="I436" s="174" t="s">
        <v>2236</v>
      </c>
      <c r="J436" s="176" t="s">
        <v>13</v>
      </c>
    </row>
    <row r="437" s="148" customFormat="1" ht="94.9" customHeight="1" spans="1:10">
      <c r="A437" s="167">
        <v>761</v>
      </c>
      <c r="B437" s="168" t="s">
        <v>2237</v>
      </c>
      <c r="C437" s="167" t="s">
        <v>407</v>
      </c>
      <c r="D437" s="169" t="s">
        <v>2238</v>
      </c>
      <c r="E437" s="169" t="s">
        <v>2239</v>
      </c>
      <c r="F437" s="169" t="s">
        <v>2240</v>
      </c>
      <c r="G437" s="167" t="s">
        <v>355</v>
      </c>
      <c r="H437" s="170" t="str">
        <f>HYPERLINK("http://blogfile.huashijingji.com/BlogFile/761-刘思华老师.zip","课程包下载")</f>
        <v>课程包下载</v>
      </c>
      <c r="I437" s="169" t="s">
        <v>2241</v>
      </c>
      <c r="J437" s="171" t="s">
        <v>13</v>
      </c>
    </row>
    <row r="438" s="148" customFormat="1" ht="94.9" customHeight="1" spans="1:10">
      <c r="A438" s="172">
        <v>762</v>
      </c>
      <c r="B438" s="173" t="s">
        <v>2242</v>
      </c>
      <c r="C438" s="172" t="s">
        <v>325</v>
      </c>
      <c r="D438" s="174" t="s">
        <v>2243</v>
      </c>
      <c r="E438" s="174" t="s">
        <v>13</v>
      </c>
      <c r="F438" s="174" t="s">
        <v>2244</v>
      </c>
      <c r="G438" s="172" t="s">
        <v>97</v>
      </c>
      <c r="H438" s="175" t="str">
        <f>HYPERLINK("http://blogfile.huashijingji.com/BlogFile/762-钟义杰老师.zip","课程包下载")</f>
        <v>课程包下载</v>
      </c>
      <c r="I438" s="174" t="s">
        <v>2245</v>
      </c>
      <c r="J438" s="176" t="s">
        <v>13</v>
      </c>
    </row>
    <row r="439" s="148" customFormat="1" ht="94.9" customHeight="1" spans="1:10">
      <c r="A439" s="167">
        <v>763</v>
      </c>
      <c r="B439" s="168" t="s">
        <v>2246</v>
      </c>
      <c r="C439" s="167" t="s">
        <v>176</v>
      </c>
      <c r="D439" s="169" t="s">
        <v>13</v>
      </c>
      <c r="E439" s="169" t="s">
        <v>2247</v>
      </c>
      <c r="F439" s="169" t="s">
        <v>2248</v>
      </c>
      <c r="G439" s="167" t="s">
        <v>108</v>
      </c>
      <c r="H439" s="170" t="str">
        <f>HYPERLINK("http://blogfile.huashijingji.com/BlogFile/763-崔静静老师.zip","课程包下载")</f>
        <v>课程包下载</v>
      </c>
      <c r="I439" s="169" t="s">
        <v>2249</v>
      </c>
      <c r="J439" s="171" t="s">
        <v>13</v>
      </c>
    </row>
    <row r="440" s="148" customFormat="1" ht="94.9" customHeight="1" spans="1:10">
      <c r="A440" s="172">
        <v>764</v>
      </c>
      <c r="B440" s="173" t="s">
        <v>2250</v>
      </c>
      <c r="C440" s="172" t="s">
        <v>270</v>
      </c>
      <c r="D440" s="174" t="s">
        <v>2251</v>
      </c>
      <c r="E440" s="174" t="s">
        <v>2252</v>
      </c>
      <c r="F440" s="174" t="s">
        <v>2253</v>
      </c>
      <c r="G440" s="172" t="s">
        <v>26</v>
      </c>
      <c r="H440" s="175" t="str">
        <f>HYPERLINK("http://blogfile.huashijingji.com/BlogFile/764-郝嘉老师.zip","课程包下载")</f>
        <v>课程包下载</v>
      </c>
      <c r="I440" s="174" t="s">
        <v>2254</v>
      </c>
      <c r="J440" s="176" t="s">
        <v>13</v>
      </c>
    </row>
    <row r="441" s="148" customFormat="1" ht="94.9" customHeight="1" spans="1:10">
      <c r="A441" s="167">
        <v>765</v>
      </c>
      <c r="B441" s="168" t="s">
        <v>2255</v>
      </c>
      <c r="C441" s="167" t="s">
        <v>12</v>
      </c>
      <c r="D441" s="169" t="s">
        <v>13</v>
      </c>
      <c r="E441" s="169" t="s">
        <v>2256</v>
      </c>
      <c r="F441" s="169" t="s">
        <v>13</v>
      </c>
      <c r="G441" s="167" t="s">
        <v>91</v>
      </c>
      <c r="H441" s="170" t="str">
        <f>HYPERLINK("http://blogfile.huashijingji.com/BlogFile/765-迟台增老师.zip","课程包下载")</f>
        <v>课程包下载</v>
      </c>
      <c r="I441" s="169" t="s">
        <v>2257</v>
      </c>
      <c r="J441" s="171" t="s">
        <v>13</v>
      </c>
    </row>
    <row r="442" s="148" customFormat="1" ht="94.9" customHeight="1" spans="1:10">
      <c r="A442" s="172">
        <v>766</v>
      </c>
      <c r="B442" s="173" t="s">
        <v>2258</v>
      </c>
      <c r="C442" s="172" t="s">
        <v>30</v>
      </c>
      <c r="D442" s="174" t="s">
        <v>2259</v>
      </c>
      <c r="E442" s="174" t="s">
        <v>2260</v>
      </c>
      <c r="F442" s="174" t="s">
        <v>2261</v>
      </c>
      <c r="G442" s="172" t="s">
        <v>658</v>
      </c>
      <c r="H442" s="175" t="str">
        <f>HYPERLINK("http://blogfile.huashijingji.com/BlogFile/766-蒲雁老师.zip","课程包下载")</f>
        <v>课程包下载</v>
      </c>
      <c r="I442" s="174" t="s">
        <v>2262</v>
      </c>
      <c r="J442" s="176" t="s">
        <v>13</v>
      </c>
    </row>
    <row r="443" s="148" customFormat="1" ht="94.9" customHeight="1" spans="1:10">
      <c r="A443" s="167">
        <v>767</v>
      </c>
      <c r="B443" s="168" t="s">
        <v>2263</v>
      </c>
      <c r="C443" s="167" t="s">
        <v>176</v>
      </c>
      <c r="D443" s="169" t="s">
        <v>13</v>
      </c>
      <c r="E443" s="169" t="s">
        <v>2264</v>
      </c>
      <c r="F443" s="169" t="s">
        <v>2265</v>
      </c>
      <c r="G443" s="167" t="s">
        <v>91</v>
      </c>
      <c r="H443" s="170" t="str">
        <f>HYPERLINK("http://blogfile.huashijingji.com/BlogFile/767-陈泓播老师.zip","课程包下载")</f>
        <v>课程包下载</v>
      </c>
      <c r="I443" s="169" t="s">
        <v>2266</v>
      </c>
      <c r="J443" s="171" t="s">
        <v>13</v>
      </c>
    </row>
    <row r="444" s="148" customFormat="1" ht="94.9" customHeight="1" spans="1:10">
      <c r="A444" s="172">
        <v>768</v>
      </c>
      <c r="B444" s="173" t="s">
        <v>2267</v>
      </c>
      <c r="C444" s="172" t="s">
        <v>325</v>
      </c>
      <c r="D444" s="174" t="s">
        <v>13</v>
      </c>
      <c r="E444" s="174" t="s">
        <v>2268</v>
      </c>
      <c r="F444" s="174" t="s">
        <v>2269</v>
      </c>
      <c r="G444" s="172" t="s">
        <v>26</v>
      </c>
      <c r="H444" s="175" t="str">
        <f>HYPERLINK("http://blogfile.huashijingji.com/BlogFile/768-钱林泽老师.zip","课程包下载")</f>
        <v>课程包下载</v>
      </c>
      <c r="I444" s="174" t="s">
        <v>2270</v>
      </c>
      <c r="J444" s="176" t="s">
        <v>13</v>
      </c>
    </row>
    <row r="445" s="148" customFormat="1" ht="94.9" customHeight="1" spans="1:10">
      <c r="A445" s="167">
        <v>769</v>
      </c>
      <c r="B445" s="168" t="s">
        <v>2271</v>
      </c>
      <c r="C445" s="167" t="s">
        <v>46</v>
      </c>
      <c r="D445" s="169" t="s">
        <v>2272</v>
      </c>
      <c r="E445" s="169" t="s">
        <v>2273</v>
      </c>
      <c r="F445" s="169" t="s">
        <v>13</v>
      </c>
      <c r="G445" s="167" t="s">
        <v>1806</v>
      </c>
      <c r="H445" s="170" t="str">
        <f>HYPERLINK("http://blogfile.huashijingji.com/BlogFile/769-王善老师.zip","课程包下载")</f>
        <v>课程包下载</v>
      </c>
      <c r="I445" s="169" t="s">
        <v>2274</v>
      </c>
      <c r="J445" s="171" t="s">
        <v>13</v>
      </c>
    </row>
    <row r="446" s="148" customFormat="1" ht="94.9" customHeight="1" spans="1:10">
      <c r="A446" s="172">
        <v>771</v>
      </c>
      <c r="B446" s="173" t="s">
        <v>2275</v>
      </c>
      <c r="C446" s="172" t="s">
        <v>325</v>
      </c>
      <c r="D446" s="174" t="s">
        <v>2276</v>
      </c>
      <c r="E446" s="174" t="s">
        <v>2277</v>
      </c>
      <c r="F446" s="174" t="s">
        <v>2278</v>
      </c>
      <c r="G446" s="172" t="s">
        <v>658</v>
      </c>
      <c r="H446" s="175" t="str">
        <f>HYPERLINK("http://blogfile.huashijingji.com/BlogFile/771-曹文斌老师.zip","课程包下载")</f>
        <v>课程包下载</v>
      </c>
      <c r="I446" s="174" t="s">
        <v>2279</v>
      </c>
      <c r="J446" s="176" t="s">
        <v>13</v>
      </c>
    </row>
    <row r="447" s="148" customFormat="1" ht="94.9" customHeight="1" spans="1:10">
      <c r="A447" s="167">
        <v>772</v>
      </c>
      <c r="B447" s="168" t="s">
        <v>2280</v>
      </c>
      <c r="C447" s="167" t="s">
        <v>407</v>
      </c>
      <c r="D447" s="169" t="s">
        <v>13</v>
      </c>
      <c r="E447" s="169" t="s">
        <v>2281</v>
      </c>
      <c r="F447" s="169" t="s">
        <v>2282</v>
      </c>
      <c r="G447" s="167" t="s">
        <v>278</v>
      </c>
      <c r="H447" s="170" t="str">
        <f>HYPERLINK("http://blogfile.huashijingji.com/BlogFile/772-刘翔老师.zip","课程包下载")</f>
        <v>课程包下载</v>
      </c>
      <c r="I447" s="169" t="s">
        <v>2283</v>
      </c>
      <c r="J447" s="171" t="s">
        <v>13</v>
      </c>
    </row>
    <row r="448" s="148" customFormat="1" ht="94.9" customHeight="1" spans="1:10">
      <c r="A448" s="172">
        <v>773</v>
      </c>
      <c r="B448" s="173" t="s">
        <v>2284</v>
      </c>
      <c r="C448" s="172" t="s">
        <v>65</v>
      </c>
      <c r="D448" s="174" t="s">
        <v>13</v>
      </c>
      <c r="E448" s="174" t="s">
        <v>2285</v>
      </c>
      <c r="F448" s="174" t="s">
        <v>13</v>
      </c>
      <c r="G448" s="172" t="s">
        <v>26</v>
      </c>
      <c r="H448" s="175" t="str">
        <f>HYPERLINK("http://blogfile.huashijingji.com/BlogFile/773-徐越老师.zip","课程包下载")</f>
        <v>课程包下载</v>
      </c>
      <c r="I448" s="174" t="s">
        <v>2286</v>
      </c>
      <c r="J448" s="176" t="s">
        <v>13</v>
      </c>
    </row>
    <row r="449" s="148" customFormat="1" ht="94.9" customHeight="1" spans="1:10">
      <c r="A449" s="167">
        <v>774</v>
      </c>
      <c r="B449" s="168" t="s">
        <v>2287</v>
      </c>
      <c r="C449" s="167" t="s">
        <v>134</v>
      </c>
      <c r="D449" s="169" t="s">
        <v>1763</v>
      </c>
      <c r="E449" s="169" t="s">
        <v>2288</v>
      </c>
      <c r="F449" s="169" t="s">
        <v>2289</v>
      </c>
      <c r="G449" s="167" t="s">
        <v>658</v>
      </c>
      <c r="H449" s="170" t="str">
        <f>HYPERLINK("http://blogfile.huashijingji.com/BlogFile/774-曹道云老师.zip","课程包下载")</f>
        <v>课程包下载</v>
      </c>
      <c r="I449" s="169" t="s">
        <v>2290</v>
      </c>
      <c r="J449" s="171" t="s">
        <v>13</v>
      </c>
    </row>
    <row r="450" s="148" customFormat="1" ht="94.9" customHeight="1" spans="1:10">
      <c r="A450" s="172">
        <v>775</v>
      </c>
      <c r="B450" s="173" t="s">
        <v>2291</v>
      </c>
      <c r="C450" s="172" t="s">
        <v>12</v>
      </c>
      <c r="D450" s="174" t="s">
        <v>13</v>
      </c>
      <c r="E450" s="174" t="s">
        <v>2292</v>
      </c>
      <c r="F450" s="174" t="s">
        <v>2293</v>
      </c>
      <c r="G450" s="172" t="s">
        <v>355</v>
      </c>
      <c r="H450" s="175" t="str">
        <f>HYPERLINK("http://blogfile.huashijingji.com/BlogFile/775-彭学刚老师.zip","课程包下载")</f>
        <v>课程包下载</v>
      </c>
      <c r="I450" s="174" t="s">
        <v>2294</v>
      </c>
      <c r="J450" s="176" t="s">
        <v>13</v>
      </c>
    </row>
    <row r="451" s="148" customFormat="1" ht="94.9" customHeight="1" spans="1:10">
      <c r="A451" s="167">
        <v>776</v>
      </c>
      <c r="B451" s="168" t="s">
        <v>2295</v>
      </c>
      <c r="C451" s="167" t="s">
        <v>38</v>
      </c>
      <c r="D451" s="169" t="s">
        <v>818</v>
      </c>
      <c r="E451" s="169" t="s">
        <v>2296</v>
      </c>
      <c r="F451" s="169" t="s">
        <v>13</v>
      </c>
      <c r="G451" s="167" t="s">
        <v>701</v>
      </c>
      <c r="H451" s="170" t="str">
        <f>HYPERLINK("http://blogfile.huashijingji.com/BlogFile/776-王安辉老师.zip","课程包下载")</f>
        <v>课程包下载</v>
      </c>
      <c r="I451" s="169" t="s">
        <v>2297</v>
      </c>
      <c r="J451" s="171" t="s">
        <v>13</v>
      </c>
    </row>
    <row r="452" s="148" customFormat="1" ht="94.9" customHeight="1" spans="1:10">
      <c r="A452" s="172">
        <v>777</v>
      </c>
      <c r="B452" s="173" t="s">
        <v>2298</v>
      </c>
      <c r="C452" s="172" t="s">
        <v>182</v>
      </c>
      <c r="D452" s="174" t="s">
        <v>2299</v>
      </c>
      <c r="E452" s="174" t="s">
        <v>2300</v>
      </c>
      <c r="F452" s="174" t="s">
        <v>13</v>
      </c>
      <c r="G452" s="172" t="s">
        <v>91</v>
      </c>
      <c r="H452" s="175" t="str">
        <f>HYPERLINK("http://blogfile.huashijingji.com/BlogFile/777-王春阳老师.zip","课程包下载")</f>
        <v>课程包下载</v>
      </c>
      <c r="I452" s="174" t="s">
        <v>2301</v>
      </c>
      <c r="J452" s="176" t="s">
        <v>13</v>
      </c>
    </row>
    <row r="453" s="148" customFormat="1" ht="94.9" customHeight="1" spans="1:10">
      <c r="A453" s="167">
        <v>778</v>
      </c>
      <c r="B453" s="168" t="s">
        <v>2302</v>
      </c>
      <c r="C453" s="167" t="s">
        <v>502</v>
      </c>
      <c r="D453" s="169" t="s">
        <v>13</v>
      </c>
      <c r="E453" s="169" t="s">
        <v>13</v>
      </c>
      <c r="F453" s="169" t="s">
        <v>2303</v>
      </c>
      <c r="G453" s="167" t="s">
        <v>91</v>
      </c>
      <c r="H453" s="170" t="str">
        <f>HYPERLINK("http://blogfile.huashijingji.com/BlogFile/778-李洪源老师.zip","课程包下载")</f>
        <v>课程包下载</v>
      </c>
      <c r="I453" s="169" t="s">
        <v>2304</v>
      </c>
      <c r="J453" s="171" t="s">
        <v>13</v>
      </c>
    </row>
    <row r="454" s="148" customFormat="1" ht="94.9" customHeight="1" spans="1:10">
      <c r="A454" s="172">
        <v>779</v>
      </c>
      <c r="B454" s="173" t="s">
        <v>2305</v>
      </c>
      <c r="C454" s="172" t="s">
        <v>46</v>
      </c>
      <c r="D454" s="174" t="s">
        <v>2306</v>
      </c>
      <c r="E454" s="174" t="s">
        <v>2307</v>
      </c>
      <c r="F454" s="174" t="s">
        <v>13</v>
      </c>
      <c r="G454" s="172" t="s">
        <v>97</v>
      </c>
      <c r="H454" s="175" t="str">
        <f>HYPERLINK("http://blogfile.huashijingji.com/BlogFile/779-杨涛老师.zip","课程包下载")</f>
        <v>课程包下载</v>
      </c>
      <c r="I454" s="174" t="s">
        <v>2308</v>
      </c>
      <c r="J454" s="176" t="s">
        <v>13</v>
      </c>
    </row>
    <row r="455" s="148" customFormat="1" ht="94.9" customHeight="1" spans="1:10">
      <c r="A455" s="167">
        <v>780</v>
      </c>
      <c r="B455" s="168" t="s">
        <v>2309</v>
      </c>
      <c r="C455" s="167" t="s">
        <v>46</v>
      </c>
      <c r="D455" s="169" t="s">
        <v>797</v>
      </c>
      <c r="E455" s="169" t="s">
        <v>2310</v>
      </c>
      <c r="F455" s="169" t="s">
        <v>2311</v>
      </c>
      <c r="G455" s="167" t="s">
        <v>278</v>
      </c>
      <c r="H455" s="170" t="str">
        <f>HYPERLINK("http://blogfile.huashijingji.com/BlogFile/780-成远老师.zip","课程包下载")</f>
        <v>课程包下载</v>
      </c>
      <c r="I455" s="169" t="s">
        <v>2312</v>
      </c>
      <c r="J455" s="171" t="s">
        <v>13</v>
      </c>
    </row>
    <row r="456" s="148" customFormat="1" ht="94.9" customHeight="1" spans="1:10">
      <c r="A456" s="172">
        <v>781</v>
      </c>
      <c r="B456" s="173" t="s">
        <v>2313</v>
      </c>
      <c r="C456" s="172" t="s">
        <v>46</v>
      </c>
      <c r="D456" s="174" t="s">
        <v>13</v>
      </c>
      <c r="E456" s="174" t="s">
        <v>13</v>
      </c>
      <c r="F456" s="174" t="s">
        <v>13</v>
      </c>
      <c r="G456" s="172" t="s">
        <v>26</v>
      </c>
      <c r="H456" s="175" t="str">
        <f>HYPERLINK("http://blogfile.huashijingji.com/BlogFile/781-孟昭春老师.zip","课程包下载")</f>
        <v>课程包下载</v>
      </c>
      <c r="I456" s="174" t="s">
        <v>2314</v>
      </c>
      <c r="J456" s="176" t="s">
        <v>13</v>
      </c>
    </row>
    <row r="457" s="148" customFormat="1" ht="94.9" customHeight="1" spans="1:10">
      <c r="A457" s="167">
        <v>782</v>
      </c>
      <c r="B457" s="168" t="s">
        <v>2315</v>
      </c>
      <c r="C457" s="167" t="s">
        <v>176</v>
      </c>
      <c r="D457" s="169" t="s">
        <v>13</v>
      </c>
      <c r="E457" s="169" t="s">
        <v>2316</v>
      </c>
      <c r="F457" s="169" t="s">
        <v>2317</v>
      </c>
      <c r="G457" s="167" t="s">
        <v>278</v>
      </c>
      <c r="H457" s="170" t="str">
        <f>HYPERLINK("http://blogfile.huashijingji.com/BlogFile/782-乔云老师.zip","课程包下载")</f>
        <v>课程包下载</v>
      </c>
      <c r="I457" s="169" t="s">
        <v>2318</v>
      </c>
      <c r="J457" s="171" t="s">
        <v>13</v>
      </c>
    </row>
    <row r="458" s="148" customFormat="1" ht="94.9" customHeight="1" spans="1:10">
      <c r="A458" s="172">
        <v>783</v>
      </c>
      <c r="B458" s="173" t="s">
        <v>2319</v>
      </c>
      <c r="C458" s="172" t="s">
        <v>46</v>
      </c>
      <c r="D458" s="174" t="s">
        <v>183</v>
      </c>
      <c r="E458" s="174" t="s">
        <v>2320</v>
      </c>
      <c r="F458" s="174" t="s">
        <v>2321</v>
      </c>
      <c r="G458" s="172" t="s">
        <v>168</v>
      </c>
      <c r="H458" s="175" t="str">
        <f>HYPERLINK("http://blogfile.huashijingji.com/BlogFile/783-李国勇老师.zip","课程包下载")</f>
        <v>课程包下载</v>
      </c>
      <c r="I458" s="174" t="s">
        <v>2322</v>
      </c>
      <c r="J458" s="176" t="s">
        <v>13</v>
      </c>
    </row>
    <row r="459" s="148" customFormat="1" ht="94.9" customHeight="1" spans="1:10">
      <c r="A459" s="167">
        <v>784</v>
      </c>
      <c r="B459" s="168" t="s">
        <v>2323</v>
      </c>
      <c r="C459" s="167" t="s">
        <v>146</v>
      </c>
      <c r="D459" s="169" t="s">
        <v>13</v>
      </c>
      <c r="E459" s="169" t="s">
        <v>2324</v>
      </c>
      <c r="F459" s="169" t="s">
        <v>2325</v>
      </c>
      <c r="G459" s="167" t="s">
        <v>91</v>
      </c>
      <c r="H459" s="170" t="str">
        <f>HYPERLINK("http://blogfile.huashijingji.com/BlogFile/784-马兰老师.zip","课程包下载")</f>
        <v>课程包下载</v>
      </c>
      <c r="I459" s="169" t="s">
        <v>2326</v>
      </c>
      <c r="J459" s="171" t="s">
        <v>13</v>
      </c>
    </row>
    <row r="460" s="148" customFormat="1" ht="94.9" customHeight="1" spans="1:10">
      <c r="A460" s="172">
        <v>785</v>
      </c>
      <c r="B460" s="173" t="s">
        <v>2327</v>
      </c>
      <c r="C460" s="172" t="s">
        <v>270</v>
      </c>
      <c r="D460" s="174" t="s">
        <v>13</v>
      </c>
      <c r="E460" s="174" t="s">
        <v>2328</v>
      </c>
      <c r="F460" s="174" t="s">
        <v>2329</v>
      </c>
      <c r="G460" s="172" t="s">
        <v>2330</v>
      </c>
      <c r="H460" s="175" t="str">
        <f>HYPERLINK("http://blogfile.huashijingji.com/BlogFile/785-温洁老师.zip","课程包下载")</f>
        <v>课程包下载</v>
      </c>
      <c r="I460" s="174" t="s">
        <v>2331</v>
      </c>
      <c r="J460" s="176" t="s">
        <v>13</v>
      </c>
    </row>
    <row r="461" s="148" customFormat="1" ht="94.9" customHeight="1" spans="1:10">
      <c r="A461" s="167">
        <v>786</v>
      </c>
      <c r="B461" s="168" t="s">
        <v>2332</v>
      </c>
      <c r="C461" s="167" t="s">
        <v>648</v>
      </c>
      <c r="D461" s="169" t="s">
        <v>13</v>
      </c>
      <c r="E461" s="169" t="s">
        <v>2333</v>
      </c>
      <c r="F461" s="169" t="s">
        <v>2334</v>
      </c>
      <c r="G461" s="167" t="s">
        <v>355</v>
      </c>
      <c r="H461" s="170" t="str">
        <f>HYPERLINK("http://blogfile.huashijingji.com/BlogFile/786-黄山老师.zip","课程包下载")</f>
        <v>课程包下载</v>
      </c>
      <c r="I461" s="169" t="s">
        <v>2335</v>
      </c>
      <c r="J461" s="171" t="s">
        <v>13</v>
      </c>
    </row>
    <row r="462" s="148" customFormat="1" ht="94.9" customHeight="1" spans="1:10">
      <c r="A462" s="172">
        <v>787</v>
      </c>
      <c r="B462" s="173" t="s">
        <v>2336</v>
      </c>
      <c r="C462" s="172" t="s">
        <v>46</v>
      </c>
      <c r="D462" s="174" t="s">
        <v>2111</v>
      </c>
      <c r="E462" s="174" t="s">
        <v>2337</v>
      </c>
      <c r="F462" s="174" t="s">
        <v>2338</v>
      </c>
      <c r="G462" s="172" t="s">
        <v>26</v>
      </c>
      <c r="H462" s="175" t="str">
        <f>HYPERLINK("http://blogfile.huashijingji.com/BlogFile/787-天马老师.zip","课程包下载")</f>
        <v>课程包下载</v>
      </c>
      <c r="I462" s="174" t="s">
        <v>2339</v>
      </c>
      <c r="J462" s="176" t="s">
        <v>13</v>
      </c>
    </row>
    <row r="463" s="148" customFormat="1" ht="94.9" customHeight="1" spans="1:10">
      <c r="A463" s="167">
        <v>788</v>
      </c>
      <c r="B463" s="168" t="s">
        <v>2340</v>
      </c>
      <c r="C463" s="167" t="s">
        <v>65</v>
      </c>
      <c r="D463" s="169" t="s">
        <v>13</v>
      </c>
      <c r="E463" s="169" t="s">
        <v>2341</v>
      </c>
      <c r="F463" s="169" t="s">
        <v>2342</v>
      </c>
      <c r="G463" s="167" t="s">
        <v>355</v>
      </c>
      <c r="H463" s="170" t="str">
        <f>HYPERLINK("http://blogfile.huashijingji.com/BlogFile/788-赵泊瑜老师.zip","课程包下载")</f>
        <v>课程包下载</v>
      </c>
      <c r="I463" s="169" t="s">
        <v>2343</v>
      </c>
      <c r="J463" s="171" t="s">
        <v>13</v>
      </c>
    </row>
    <row r="464" s="148" customFormat="1" ht="94.9" customHeight="1" spans="1:10">
      <c r="A464" s="172">
        <v>789</v>
      </c>
      <c r="B464" s="173" t="s">
        <v>2344</v>
      </c>
      <c r="C464" s="172" t="s">
        <v>30</v>
      </c>
      <c r="D464" s="174" t="s">
        <v>2345</v>
      </c>
      <c r="E464" s="174" t="s">
        <v>2346</v>
      </c>
      <c r="F464" s="174" t="s">
        <v>13</v>
      </c>
      <c r="G464" s="172" t="s">
        <v>26</v>
      </c>
      <c r="H464" s="175" t="str">
        <f>HYPERLINK("http://blogfile.huashijingji.com/BlogFile/789-陈新江老师.zip","课程包下载")</f>
        <v>课程包下载</v>
      </c>
      <c r="I464" s="174" t="s">
        <v>2347</v>
      </c>
      <c r="J464" s="176" t="s">
        <v>13</v>
      </c>
    </row>
    <row r="465" s="148" customFormat="1" ht="94.9" customHeight="1" spans="1:10">
      <c r="A465" s="167">
        <v>790</v>
      </c>
      <c r="B465" s="168" t="s">
        <v>2348</v>
      </c>
      <c r="C465" s="167" t="s">
        <v>159</v>
      </c>
      <c r="D465" s="169" t="s">
        <v>13</v>
      </c>
      <c r="E465" s="169" t="s">
        <v>2349</v>
      </c>
      <c r="F465" s="169" t="s">
        <v>2350</v>
      </c>
      <c r="G465" s="167" t="s">
        <v>91</v>
      </c>
      <c r="H465" s="170" t="str">
        <f>HYPERLINK("http://blogfile.huashijingji.com/BlogFile/790-李程远老师.zip","课程包下载")</f>
        <v>课程包下载</v>
      </c>
      <c r="I465" s="169" t="s">
        <v>2351</v>
      </c>
      <c r="J465" s="171" t="s">
        <v>13</v>
      </c>
    </row>
    <row r="466" s="148" customFormat="1" ht="94.9" customHeight="1" spans="1:10">
      <c r="A466" s="172">
        <v>791</v>
      </c>
      <c r="B466" s="173" t="s">
        <v>2352</v>
      </c>
      <c r="C466" s="172" t="s">
        <v>270</v>
      </c>
      <c r="D466" s="174" t="s">
        <v>13</v>
      </c>
      <c r="E466" s="174" t="s">
        <v>2353</v>
      </c>
      <c r="F466" s="174" t="s">
        <v>2354</v>
      </c>
      <c r="G466" s="172" t="s">
        <v>355</v>
      </c>
      <c r="H466" s="175" t="str">
        <f>HYPERLINK("http://blogfile.huashijingji.com/BlogFile/791-于洪成老师.zip","课程包下载")</f>
        <v>课程包下载</v>
      </c>
      <c r="I466" s="174" t="s">
        <v>2355</v>
      </c>
      <c r="J466" s="176" t="s">
        <v>13</v>
      </c>
    </row>
    <row r="467" s="148" customFormat="1" ht="94.9" customHeight="1" spans="1:10">
      <c r="A467" s="167">
        <v>792</v>
      </c>
      <c r="B467" s="168" t="s">
        <v>2356</v>
      </c>
      <c r="C467" s="167" t="s">
        <v>153</v>
      </c>
      <c r="D467" s="169" t="s">
        <v>2357</v>
      </c>
      <c r="E467" s="169" t="s">
        <v>2358</v>
      </c>
      <c r="F467" s="169" t="s">
        <v>2359</v>
      </c>
      <c r="G467" s="167" t="s">
        <v>97</v>
      </c>
      <c r="H467" s="170" t="str">
        <f>HYPERLINK("http://blogfile.huashijingji.com/BlogFile/792-周劲雄老师.zip","课程包下载")</f>
        <v>课程包下载</v>
      </c>
      <c r="I467" s="169" t="s">
        <v>2360</v>
      </c>
      <c r="J467" s="171" t="s">
        <v>13</v>
      </c>
    </row>
    <row r="468" s="148" customFormat="1" ht="94.9" customHeight="1" spans="1:10">
      <c r="A468" s="172">
        <v>793</v>
      </c>
      <c r="B468" s="173" t="s">
        <v>2361</v>
      </c>
      <c r="C468" s="172" t="s">
        <v>325</v>
      </c>
      <c r="D468" s="174" t="s">
        <v>13</v>
      </c>
      <c r="E468" s="174" t="s">
        <v>2362</v>
      </c>
      <c r="F468" s="174" t="s">
        <v>2363</v>
      </c>
      <c r="G468" s="172" t="s">
        <v>205</v>
      </c>
      <c r="H468" s="175" t="str">
        <f>HYPERLINK("http://blogfile.huashijingji.com/BlogFile/793-刘洁老师.zip","课程包下载")</f>
        <v>课程包下载</v>
      </c>
      <c r="I468" s="174" t="s">
        <v>2364</v>
      </c>
      <c r="J468" s="176" t="s">
        <v>13</v>
      </c>
    </row>
    <row r="469" s="148" customFormat="1" ht="94.9" customHeight="1" spans="1:10">
      <c r="A469" s="167">
        <v>794</v>
      </c>
      <c r="B469" s="168" t="s">
        <v>2365</v>
      </c>
      <c r="C469" s="167" t="s">
        <v>176</v>
      </c>
      <c r="D469" s="169" t="s">
        <v>13</v>
      </c>
      <c r="E469" s="169" t="s">
        <v>2366</v>
      </c>
      <c r="F469" s="169" t="s">
        <v>2367</v>
      </c>
      <c r="G469" s="167" t="s">
        <v>604</v>
      </c>
      <c r="H469" s="170" t="str">
        <f>HYPERLINK("http://blogfile.huashijingji.com/BlogFile/794-孙林老师.zip","课程包下载")</f>
        <v>课程包下载</v>
      </c>
      <c r="I469" s="169" t="s">
        <v>2368</v>
      </c>
      <c r="J469" s="171" t="s">
        <v>13</v>
      </c>
    </row>
    <row r="470" s="148" customFormat="1" ht="94.9" customHeight="1" spans="1:10">
      <c r="A470" s="172">
        <v>795</v>
      </c>
      <c r="B470" s="173" t="s">
        <v>2369</v>
      </c>
      <c r="C470" s="172" t="s">
        <v>30</v>
      </c>
      <c r="D470" s="174" t="s">
        <v>2370</v>
      </c>
      <c r="E470" s="174" t="s">
        <v>2371</v>
      </c>
      <c r="F470" s="174" t="s">
        <v>2372</v>
      </c>
      <c r="G470" s="172" t="s">
        <v>355</v>
      </c>
      <c r="H470" s="175" t="str">
        <f>HYPERLINK("http://blogfile.huashijingji.com/BlogFile/795-张威老师.zip","课程包下载")</f>
        <v>课程包下载</v>
      </c>
      <c r="I470" s="174" t="s">
        <v>2373</v>
      </c>
      <c r="J470" s="176" t="s">
        <v>13</v>
      </c>
    </row>
    <row r="471" s="148" customFormat="1" ht="94.9" customHeight="1" spans="1:10">
      <c r="A471" s="167">
        <v>796</v>
      </c>
      <c r="B471" s="168" t="s">
        <v>2374</v>
      </c>
      <c r="C471" s="167" t="s">
        <v>18</v>
      </c>
      <c r="D471" s="169" t="s">
        <v>13</v>
      </c>
      <c r="E471" s="169" t="s">
        <v>2375</v>
      </c>
      <c r="F471" s="169" t="s">
        <v>13</v>
      </c>
      <c r="G471" s="167" t="s">
        <v>42</v>
      </c>
      <c r="H471" s="170" t="str">
        <f>HYPERLINK("http://blogfile.huashijingji.com/BlogFile/796-吴正伟老师.zip","课程包下载")</f>
        <v>课程包下载</v>
      </c>
      <c r="I471" s="169" t="s">
        <v>2376</v>
      </c>
      <c r="J471" s="171" t="s">
        <v>13</v>
      </c>
    </row>
    <row r="472" s="148" customFormat="1" ht="94.9" customHeight="1" spans="1:10">
      <c r="A472" s="172">
        <v>797</v>
      </c>
      <c r="B472" s="173" t="s">
        <v>2377</v>
      </c>
      <c r="C472" s="172" t="s">
        <v>176</v>
      </c>
      <c r="D472" s="174" t="s">
        <v>13</v>
      </c>
      <c r="E472" s="174" t="s">
        <v>2378</v>
      </c>
      <c r="F472" s="174" t="s">
        <v>2379</v>
      </c>
      <c r="G472" s="172" t="s">
        <v>91</v>
      </c>
      <c r="H472" s="175" t="str">
        <f>HYPERLINK("http://blogfile.huashijingji.com/BlogFile/797-苏运老师.zip","课程包下载")</f>
        <v>课程包下载</v>
      </c>
      <c r="I472" s="174" t="s">
        <v>2380</v>
      </c>
      <c r="J472" s="176" t="s">
        <v>13</v>
      </c>
    </row>
    <row r="473" s="148" customFormat="1" ht="94.9" customHeight="1" spans="1:10">
      <c r="A473" s="167">
        <v>798</v>
      </c>
      <c r="B473" s="168" t="s">
        <v>2381</v>
      </c>
      <c r="C473" s="167" t="s">
        <v>30</v>
      </c>
      <c r="D473" s="169" t="s">
        <v>1141</v>
      </c>
      <c r="E473" s="169" t="s">
        <v>2382</v>
      </c>
      <c r="F473" s="169" t="s">
        <v>13</v>
      </c>
      <c r="G473" s="167" t="s">
        <v>91</v>
      </c>
      <c r="H473" s="170" t="str">
        <f>HYPERLINK("http://blogfile.huashijingji.com/BlogFile/798-桑弘华老师.zip","课程包下载")</f>
        <v>课程包下载</v>
      </c>
      <c r="I473" s="169" t="s">
        <v>2383</v>
      </c>
      <c r="J473" s="171" t="s">
        <v>13</v>
      </c>
    </row>
    <row r="474" s="148" customFormat="1" ht="94.9" customHeight="1" spans="1:10">
      <c r="A474" s="172">
        <v>799</v>
      </c>
      <c r="B474" s="173" t="s">
        <v>2384</v>
      </c>
      <c r="C474" s="172" t="s">
        <v>407</v>
      </c>
      <c r="D474" s="174" t="s">
        <v>13</v>
      </c>
      <c r="E474" s="174" t="s">
        <v>2385</v>
      </c>
      <c r="F474" s="174" t="s">
        <v>2386</v>
      </c>
      <c r="G474" s="172" t="s">
        <v>26</v>
      </c>
      <c r="H474" s="175" t="str">
        <f>HYPERLINK("http://blogfile.huashijingji.com/BlogFile/799-董彦彩老师.zip","课程包下载")</f>
        <v>课程包下载</v>
      </c>
      <c r="I474" s="174" t="s">
        <v>2387</v>
      </c>
      <c r="J474" s="176" t="s">
        <v>13</v>
      </c>
    </row>
    <row r="475" s="148" customFormat="1" ht="94.9" customHeight="1" spans="1:10">
      <c r="A475" s="167">
        <v>800</v>
      </c>
      <c r="B475" s="168" t="s">
        <v>2388</v>
      </c>
      <c r="C475" s="167" t="s">
        <v>407</v>
      </c>
      <c r="D475" s="169" t="s">
        <v>13</v>
      </c>
      <c r="E475" s="169" t="s">
        <v>2389</v>
      </c>
      <c r="F475" s="169" t="s">
        <v>2390</v>
      </c>
      <c r="G475" s="167" t="s">
        <v>355</v>
      </c>
      <c r="H475" s="170" t="str">
        <f>HYPERLINK("http://blogfile.huashijingji.com/BlogFile/800-刘起民老师.zip","课程包下载")</f>
        <v>课程包下载</v>
      </c>
      <c r="I475" s="169" t="s">
        <v>2391</v>
      </c>
      <c r="J475" s="171" t="s">
        <v>13</v>
      </c>
    </row>
    <row r="476" s="148" customFormat="1" ht="94.9" customHeight="1" spans="1:10">
      <c r="A476" s="172">
        <v>801</v>
      </c>
      <c r="B476" s="173" t="s">
        <v>2392</v>
      </c>
      <c r="C476" s="172" t="s">
        <v>159</v>
      </c>
      <c r="D476" s="174" t="s">
        <v>2393</v>
      </c>
      <c r="E476" s="174" t="s">
        <v>2394</v>
      </c>
      <c r="F476" s="174" t="s">
        <v>2395</v>
      </c>
      <c r="G476" s="172" t="s">
        <v>26</v>
      </c>
      <c r="H476" s="175" t="str">
        <f>HYPERLINK("http://blogfile.huashijingji.com/BlogFile/801-江蓉来老师.zip","课程包下载")</f>
        <v>课程包下载</v>
      </c>
      <c r="I476" s="174" t="s">
        <v>2396</v>
      </c>
      <c r="J476" s="176" t="s">
        <v>13</v>
      </c>
    </row>
    <row r="477" s="148" customFormat="1" ht="94.9" customHeight="1" spans="1:10">
      <c r="A477" s="167">
        <v>802</v>
      </c>
      <c r="B477" s="168" t="s">
        <v>2397</v>
      </c>
      <c r="C477" s="167" t="s">
        <v>134</v>
      </c>
      <c r="D477" s="169" t="s">
        <v>1248</v>
      </c>
      <c r="E477" s="169" t="s">
        <v>2398</v>
      </c>
      <c r="F477" s="169" t="s">
        <v>13</v>
      </c>
      <c r="G477" s="167" t="s">
        <v>662</v>
      </c>
      <c r="H477" s="170" t="str">
        <f>HYPERLINK("http://blogfile.huashijingji.com/BlogFile/802-许燕老师.zip","课程包下载")</f>
        <v>课程包下载</v>
      </c>
      <c r="I477" s="169" t="s">
        <v>2399</v>
      </c>
      <c r="J477" s="171" t="s">
        <v>13</v>
      </c>
    </row>
    <row r="478" s="148" customFormat="1" ht="94.9" customHeight="1" spans="1:10">
      <c r="A478" s="172">
        <v>803</v>
      </c>
      <c r="B478" s="173" t="s">
        <v>2400</v>
      </c>
      <c r="C478" s="172" t="s">
        <v>153</v>
      </c>
      <c r="D478" s="174" t="s">
        <v>2401</v>
      </c>
      <c r="E478" s="174" t="s">
        <v>2402</v>
      </c>
      <c r="F478" s="174" t="s">
        <v>13</v>
      </c>
      <c r="G478" s="172" t="s">
        <v>26</v>
      </c>
      <c r="H478" s="175" t="str">
        <f>HYPERLINK("http://blogfile.huashijingji.com/BlogFile/803-唐曼丽老师.zip","课程包下载")</f>
        <v>课程包下载</v>
      </c>
      <c r="I478" s="174" t="s">
        <v>2403</v>
      </c>
      <c r="J478" s="176" t="s">
        <v>13</v>
      </c>
    </row>
    <row r="479" s="148" customFormat="1" ht="94.9" customHeight="1" spans="1:10">
      <c r="A479" s="167">
        <v>804</v>
      </c>
      <c r="B479" s="168" t="s">
        <v>2404</v>
      </c>
      <c r="C479" s="167" t="s">
        <v>65</v>
      </c>
      <c r="D479" s="169" t="s">
        <v>2405</v>
      </c>
      <c r="E479" s="169" t="s">
        <v>714</v>
      </c>
      <c r="F479" s="169" t="s">
        <v>13</v>
      </c>
      <c r="G479" s="167" t="s">
        <v>355</v>
      </c>
      <c r="H479" s="170" t="str">
        <f>HYPERLINK("http://blogfile.huashijingji.com/BlogFile/804-康弘年老师.zip","课程包下载")</f>
        <v>课程包下载</v>
      </c>
      <c r="I479" s="169" t="s">
        <v>2406</v>
      </c>
      <c r="J479" s="171" t="s">
        <v>13</v>
      </c>
    </row>
    <row r="480" s="148" customFormat="1" ht="94.9" customHeight="1" spans="1:10">
      <c r="A480" s="172">
        <v>805</v>
      </c>
      <c r="B480" s="173" t="s">
        <v>2407</v>
      </c>
      <c r="C480" s="172" t="s">
        <v>270</v>
      </c>
      <c r="D480" s="174" t="s">
        <v>2408</v>
      </c>
      <c r="E480" s="174" t="s">
        <v>2409</v>
      </c>
      <c r="F480" s="174" t="s">
        <v>2410</v>
      </c>
      <c r="G480" s="172" t="s">
        <v>205</v>
      </c>
      <c r="H480" s="175" t="str">
        <f>HYPERLINK("http://blogfile.huashijingji.com/BlogFile/805-何静老师.zip","课程包下载")</f>
        <v>课程包下载</v>
      </c>
      <c r="I480" s="174" t="s">
        <v>2411</v>
      </c>
      <c r="J480" s="176" t="s">
        <v>13</v>
      </c>
    </row>
    <row r="481" s="148" customFormat="1" ht="94.9" customHeight="1" spans="1:10">
      <c r="A481" s="167">
        <v>806</v>
      </c>
      <c r="B481" s="168" t="s">
        <v>2412</v>
      </c>
      <c r="C481" s="167" t="s">
        <v>270</v>
      </c>
      <c r="D481" s="169" t="s">
        <v>2413</v>
      </c>
      <c r="E481" s="169" t="s">
        <v>13</v>
      </c>
      <c r="F481" s="169" t="s">
        <v>13</v>
      </c>
      <c r="G481" s="167" t="s">
        <v>210</v>
      </c>
      <c r="H481" s="170" t="str">
        <f>HYPERLINK("http://blogfile.huashijingji.com/BlogFile/806-谈娇老师.zip","课程包下载")</f>
        <v>课程包下载</v>
      </c>
      <c r="I481" s="169" t="s">
        <v>2414</v>
      </c>
      <c r="J481" s="171" t="s">
        <v>13</v>
      </c>
    </row>
    <row r="482" s="148" customFormat="1" ht="94.9" customHeight="1" spans="1:10">
      <c r="A482" s="172">
        <v>807</v>
      </c>
      <c r="B482" s="173" t="s">
        <v>2415</v>
      </c>
      <c r="C482" s="172" t="s">
        <v>38</v>
      </c>
      <c r="D482" s="174" t="s">
        <v>13</v>
      </c>
      <c r="E482" s="174" t="s">
        <v>2416</v>
      </c>
      <c r="F482" s="174" t="s">
        <v>2417</v>
      </c>
      <c r="G482" s="172" t="s">
        <v>97</v>
      </c>
      <c r="H482" s="175" t="str">
        <f>HYPERLINK("http://blogfile.huashijingji.com/BlogFile/807-曲直老师.zip","课程包下载")</f>
        <v>课程包下载</v>
      </c>
      <c r="I482" s="174" t="s">
        <v>2418</v>
      </c>
      <c r="J482" s="176"/>
    </row>
    <row r="483" s="148" customFormat="1" ht="94.9" customHeight="1" spans="1:10">
      <c r="A483" s="167">
        <v>808</v>
      </c>
      <c r="B483" s="168" t="s">
        <v>2419</v>
      </c>
      <c r="C483" s="167" t="s">
        <v>159</v>
      </c>
      <c r="D483" s="169" t="s">
        <v>2420</v>
      </c>
      <c r="E483" s="169" t="s">
        <v>2421</v>
      </c>
      <c r="F483" s="169" t="s">
        <v>2422</v>
      </c>
      <c r="G483" s="167" t="s">
        <v>97</v>
      </c>
      <c r="H483" s="170" t="str">
        <f>HYPERLINK("http://blogfile.huashijingji.com/BlogFile/808-顾宇老师.zip","课程包下载")</f>
        <v>课程包下载</v>
      </c>
      <c r="I483" s="169" t="s">
        <v>2423</v>
      </c>
      <c r="J483" s="171" t="s">
        <v>13</v>
      </c>
    </row>
    <row r="484" s="148" customFormat="1" ht="94.9" customHeight="1" spans="1:10">
      <c r="A484" s="172">
        <v>809</v>
      </c>
      <c r="B484" s="173" t="s">
        <v>2424</v>
      </c>
      <c r="C484" s="172" t="s">
        <v>159</v>
      </c>
      <c r="D484" s="174" t="s">
        <v>13</v>
      </c>
      <c r="E484" s="174" t="s">
        <v>2425</v>
      </c>
      <c r="F484" s="174" t="s">
        <v>2426</v>
      </c>
      <c r="G484" s="172" t="s">
        <v>26</v>
      </c>
      <c r="H484" s="175" t="str">
        <f>HYPERLINK("http://blogfile.huashijingji.com/BlogFile/809-曾子涵老师.zip","课程包下载")</f>
        <v>课程包下载</v>
      </c>
      <c r="I484" s="174" t="s">
        <v>2427</v>
      </c>
      <c r="J484" s="176" t="s">
        <v>13</v>
      </c>
    </row>
    <row r="485" s="148" customFormat="1" ht="94.9" customHeight="1" spans="1:10">
      <c r="A485" s="167">
        <v>810</v>
      </c>
      <c r="B485" s="168" t="s">
        <v>2428</v>
      </c>
      <c r="C485" s="167" t="s">
        <v>270</v>
      </c>
      <c r="D485" s="169" t="s">
        <v>13</v>
      </c>
      <c r="E485" s="169" t="s">
        <v>2429</v>
      </c>
      <c r="F485" s="169" t="s">
        <v>2430</v>
      </c>
      <c r="G485" s="167" t="s">
        <v>26</v>
      </c>
      <c r="H485" s="170" t="str">
        <f>HYPERLINK("http://blogfile.huashijingji.com/BlogFile/810-刘万成老师.zip","课程包下载")</f>
        <v>课程包下载</v>
      </c>
      <c r="I485" s="169" t="s">
        <v>2431</v>
      </c>
      <c r="J485" s="171" t="s">
        <v>13</v>
      </c>
    </row>
    <row r="486" s="148" customFormat="1" ht="94.9" customHeight="1" spans="1:10">
      <c r="A486" s="172">
        <v>812</v>
      </c>
      <c r="B486" s="173" t="s">
        <v>2432</v>
      </c>
      <c r="C486" s="172" t="s">
        <v>38</v>
      </c>
      <c r="D486" s="174" t="s">
        <v>13</v>
      </c>
      <c r="E486" s="174" t="s">
        <v>2433</v>
      </c>
      <c r="F486" s="174" t="s">
        <v>2434</v>
      </c>
      <c r="G486" s="172" t="s">
        <v>205</v>
      </c>
      <c r="H486" s="175" t="str">
        <f>HYPERLINK("http://blogfile.huashijingji.com/BlogFile/812-段良芳老师.zip","课程包下载")</f>
        <v>课程包下载</v>
      </c>
      <c r="I486" s="174" t="s">
        <v>2435</v>
      </c>
      <c r="J486" s="176" t="s">
        <v>13</v>
      </c>
    </row>
    <row r="487" s="148" customFormat="1" ht="94.9" customHeight="1" spans="1:10">
      <c r="A487" s="167">
        <v>813</v>
      </c>
      <c r="B487" s="168" t="s">
        <v>2436</v>
      </c>
      <c r="C487" s="167" t="s">
        <v>146</v>
      </c>
      <c r="D487" s="169" t="s">
        <v>13</v>
      </c>
      <c r="E487" s="169" t="s">
        <v>2437</v>
      </c>
      <c r="F487" s="169" t="s">
        <v>2438</v>
      </c>
      <c r="G487" s="167" t="s">
        <v>26</v>
      </c>
      <c r="H487" s="170" t="str">
        <f>HYPERLINK("http://blogfile.huashijingji.com/BlogFile/813-王俊峙老师.zip","课程包下载")</f>
        <v>课程包下载</v>
      </c>
      <c r="I487" s="169" t="s">
        <v>2439</v>
      </c>
      <c r="J487" s="171" t="s">
        <v>13</v>
      </c>
    </row>
    <row r="488" s="148" customFormat="1" ht="94.9" customHeight="1" spans="1:10">
      <c r="A488" s="172">
        <v>814</v>
      </c>
      <c r="B488" s="173" t="s">
        <v>2440</v>
      </c>
      <c r="C488" s="172" t="s">
        <v>182</v>
      </c>
      <c r="D488" s="174" t="s">
        <v>2441</v>
      </c>
      <c r="E488" s="174" t="s">
        <v>2442</v>
      </c>
      <c r="F488" s="174" t="s">
        <v>13</v>
      </c>
      <c r="G488" s="172" t="s">
        <v>97</v>
      </c>
      <c r="H488" s="175" t="str">
        <f>HYPERLINK("http://blogfile.huashijingji.com/BlogFile/814-熊靖宇老师.zip","课程包下载")</f>
        <v>课程包下载</v>
      </c>
      <c r="I488" s="174" t="s">
        <v>2443</v>
      </c>
      <c r="J488" s="176" t="s">
        <v>13</v>
      </c>
    </row>
    <row r="489" s="148" customFormat="1" ht="94.9" customHeight="1" spans="1:10">
      <c r="A489" s="167">
        <v>815</v>
      </c>
      <c r="B489" s="168" t="s">
        <v>2444</v>
      </c>
      <c r="C489" s="167" t="s">
        <v>270</v>
      </c>
      <c r="D489" s="169" t="s">
        <v>2445</v>
      </c>
      <c r="E489" s="169" t="s">
        <v>2446</v>
      </c>
      <c r="F489" s="169" t="s">
        <v>2447</v>
      </c>
      <c r="G489" s="167" t="s">
        <v>97</v>
      </c>
      <c r="H489" s="170" t="str">
        <f>HYPERLINK("http://blogfile.huashijingji.com/BlogFile/815-孙一文老师.zip","课程包下载")</f>
        <v>课程包下载</v>
      </c>
      <c r="I489" s="169" t="s">
        <v>2448</v>
      </c>
      <c r="J489" s="171"/>
    </row>
    <row r="490" s="148" customFormat="1" ht="94.9" customHeight="1" spans="1:10">
      <c r="A490" s="172">
        <v>816</v>
      </c>
      <c r="B490" s="173" t="s">
        <v>2449</v>
      </c>
      <c r="C490" s="172" t="s">
        <v>30</v>
      </c>
      <c r="D490" s="174" t="s">
        <v>818</v>
      </c>
      <c r="E490" s="174" t="s">
        <v>2450</v>
      </c>
      <c r="F490" s="174" t="s">
        <v>2451</v>
      </c>
      <c r="G490" s="172" t="s">
        <v>311</v>
      </c>
      <c r="H490" s="175" t="str">
        <f>HYPERLINK("http://blogfile.huashijingji.com/BlogFile/816-泰丰老师.zip","课程包下载")</f>
        <v>课程包下载</v>
      </c>
      <c r="I490" s="174" t="s">
        <v>2452</v>
      </c>
      <c r="J490" s="176" t="s">
        <v>13</v>
      </c>
    </row>
    <row r="491" s="148" customFormat="1" ht="94.9" customHeight="1" spans="1:10">
      <c r="A491" s="167">
        <v>817</v>
      </c>
      <c r="B491" s="168" t="s">
        <v>2453</v>
      </c>
      <c r="C491" s="167" t="s">
        <v>38</v>
      </c>
      <c r="D491" s="169" t="s">
        <v>2454</v>
      </c>
      <c r="E491" s="169" t="s">
        <v>2455</v>
      </c>
      <c r="F491" s="169" t="s">
        <v>2456</v>
      </c>
      <c r="G491" s="167" t="s">
        <v>91</v>
      </c>
      <c r="H491" s="170" t="str">
        <f>HYPERLINK("http://blogfile.huashijingji.com/BlogFile/817-陈洪浪老师.zip","课程包下载")</f>
        <v>课程包下载</v>
      </c>
      <c r="I491" s="169" t="s">
        <v>2457</v>
      </c>
      <c r="J491" s="171" t="s">
        <v>13</v>
      </c>
    </row>
    <row r="492" s="148" customFormat="1" ht="94.9" customHeight="1" spans="1:10">
      <c r="A492" s="172">
        <v>818</v>
      </c>
      <c r="B492" s="173" t="s">
        <v>2458</v>
      </c>
      <c r="C492" s="172" t="s">
        <v>276</v>
      </c>
      <c r="D492" s="174" t="s">
        <v>13</v>
      </c>
      <c r="E492" s="174" t="s">
        <v>2459</v>
      </c>
      <c r="F492" s="174" t="s">
        <v>13</v>
      </c>
      <c r="G492" s="172" t="s">
        <v>26</v>
      </c>
      <c r="H492" s="175" t="str">
        <f>HYPERLINK("http://blogfile.huashijingji.com/BlogFile/818-王雅楠老师.zip","课程包下载")</f>
        <v>课程包下载</v>
      </c>
      <c r="I492" s="174" t="s">
        <v>2460</v>
      </c>
      <c r="J492" s="176" t="s">
        <v>13</v>
      </c>
    </row>
    <row r="493" s="148" customFormat="1" ht="94.9" customHeight="1" spans="1:10">
      <c r="A493" s="167">
        <v>819</v>
      </c>
      <c r="B493" s="168" t="s">
        <v>2461</v>
      </c>
      <c r="C493" s="167" t="s">
        <v>159</v>
      </c>
      <c r="D493" s="169" t="s">
        <v>13</v>
      </c>
      <c r="E493" s="169" t="s">
        <v>2462</v>
      </c>
      <c r="F493" s="169" t="s">
        <v>2463</v>
      </c>
      <c r="G493" s="167" t="s">
        <v>658</v>
      </c>
      <c r="H493" s="170" t="str">
        <f>HYPERLINK("http://blogfile.huashijingji.com/BlogFile/819-赵倩老师.zip","课程包下载")</f>
        <v>课程包下载</v>
      </c>
      <c r="I493" s="169" t="s">
        <v>2464</v>
      </c>
      <c r="J493" s="171" t="s">
        <v>13</v>
      </c>
    </row>
    <row r="494" s="148" customFormat="1" ht="94.9" customHeight="1" spans="1:10">
      <c r="A494" s="172">
        <v>820</v>
      </c>
      <c r="B494" s="173" t="s">
        <v>2465</v>
      </c>
      <c r="C494" s="172" t="s">
        <v>159</v>
      </c>
      <c r="D494" s="174" t="s">
        <v>868</v>
      </c>
      <c r="E494" s="174" t="s">
        <v>2466</v>
      </c>
      <c r="F494" s="174" t="s">
        <v>2467</v>
      </c>
      <c r="G494" s="172" t="s">
        <v>26</v>
      </c>
      <c r="H494" s="175" t="str">
        <f>HYPERLINK("http://blogfile.huashijingji.com/BlogFile/820-马平霞老师.zip","课程包下载")</f>
        <v>课程包下载</v>
      </c>
      <c r="I494" s="174" t="s">
        <v>2468</v>
      </c>
      <c r="J494" s="176" t="s">
        <v>13</v>
      </c>
    </row>
    <row r="495" s="148" customFormat="1" ht="94.9" customHeight="1" spans="1:10">
      <c r="A495" s="167">
        <v>822</v>
      </c>
      <c r="B495" s="168" t="s">
        <v>2469</v>
      </c>
      <c r="C495" s="167" t="s">
        <v>12</v>
      </c>
      <c r="D495" s="169" t="s">
        <v>13</v>
      </c>
      <c r="E495" s="169" t="s">
        <v>2470</v>
      </c>
      <c r="F495" s="169" t="s">
        <v>2471</v>
      </c>
      <c r="G495" s="167" t="s">
        <v>91</v>
      </c>
      <c r="H495" s="170" t="str">
        <f>HYPERLINK("http://blogfile.huashijingji.com/BlogFile/822-莫达明老师.zip","课程包下载")</f>
        <v>课程包下载</v>
      </c>
      <c r="I495" s="169" t="s">
        <v>2472</v>
      </c>
      <c r="J495" s="171" t="s">
        <v>13</v>
      </c>
    </row>
    <row r="496" s="148" customFormat="1" ht="94.9" customHeight="1" spans="1:10">
      <c r="A496" s="172">
        <v>823</v>
      </c>
      <c r="B496" s="173" t="s">
        <v>2473</v>
      </c>
      <c r="C496" s="172" t="s">
        <v>38</v>
      </c>
      <c r="D496" s="174" t="s">
        <v>2474</v>
      </c>
      <c r="E496" s="174" t="s">
        <v>2475</v>
      </c>
      <c r="F496" s="174" t="s">
        <v>13</v>
      </c>
      <c r="G496" s="172" t="s">
        <v>97</v>
      </c>
      <c r="H496" s="175" t="str">
        <f>HYPERLINK("http://blogfile.huashijingji.com/BlogFile/823-王洪涛老师.zip","课程包下载")</f>
        <v>课程包下载</v>
      </c>
      <c r="I496" s="174" t="s">
        <v>2476</v>
      </c>
      <c r="J496" s="176" t="s">
        <v>13</v>
      </c>
    </row>
    <row r="497" s="148" customFormat="1" ht="94.9" customHeight="1" spans="1:10">
      <c r="A497" s="167">
        <v>824</v>
      </c>
      <c r="B497" s="168" t="s">
        <v>2477</v>
      </c>
      <c r="C497" s="167" t="s">
        <v>18</v>
      </c>
      <c r="D497" s="169" t="s">
        <v>2478</v>
      </c>
      <c r="E497" s="169" t="s">
        <v>2479</v>
      </c>
      <c r="F497" s="169" t="s">
        <v>13</v>
      </c>
      <c r="G497" s="167" t="s">
        <v>91</v>
      </c>
      <c r="H497" s="170" t="str">
        <f>HYPERLINK("http://blogfile.huashijingji.com/BlogFile/824-吴少颖老师.zip","课程包下载")</f>
        <v>课程包下载</v>
      </c>
      <c r="I497" s="169" t="s">
        <v>2480</v>
      </c>
      <c r="J497" s="171" t="s">
        <v>13</v>
      </c>
    </row>
    <row r="498" s="148" customFormat="1" ht="94.9" customHeight="1" spans="1:10">
      <c r="A498" s="172">
        <v>825</v>
      </c>
      <c r="B498" s="173" t="s">
        <v>2481</v>
      </c>
      <c r="C498" s="172" t="s">
        <v>502</v>
      </c>
      <c r="D498" s="174" t="s">
        <v>2482</v>
      </c>
      <c r="E498" s="174" t="s">
        <v>2483</v>
      </c>
      <c r="F498" s="174" t="s">
        <v>2484</v>
      </c>
      <c r="G498" s="172" t="s">
        <v>26</v>
      </c>
      <c r="H498" s="175" t="str">
        <f>HYPERLINK("http://blogfile.huashijingji.com/BlogFile/825-闵丽颖老师.zip","课程包下载")</f>
        <v>课程包下载</v>
      </c>
      <c r="I498" s="174" t="s">
        <v>2485</v>
      </c>
      <c r="J498" s="176"/>
    </row>
    <row r="499" s="148" customFormat="1" ht="94.9" customHeight="1" spans="1:10">
      <c r="A499" s="167">
        <v>826</v>
      </c>
      <c r="B499" s="168" t="s">
        <v>2486</v>
      </c>
      <c r="C499" s="167" t="s">
        <v>18</v>
      </c>
      <c r="D499" s="169" t="s">
        <v>2487</v>
      </c>
      <c r="E499" s="169" t="s">
        <v>2488</v>
      </c>
      <c r="F499" s="169" t="s">
        <v>2489</v>
      </c>
      <c r="G499" s="167" t="s">
        <v>968</v>
      </c>
      <c r="H499" s="170" t="str">
        <f>HYPERLINK("http://blogfile.huashijingji.com/BlogFile/826-李涵老师.zip","课程包下载")</f>
        <v>课程包下载</v>
      </c>
      <c r="I499" s="169" t="s">
        <v>2490</v>
      </c>
      <c r="J499" s="171" t="s">
        <v>13</v>
      </c>
    </row>
    <row r="500" s="148" customFormat="1" ht="94.9" customHeight="1" spans="1:10">
      <c r="A500" s="172">
        <v>827</v>
      </c>
      <c r="B500" s="173" t="s">
        <v>2491</v>
      </c>
      <c r="C500" s="172" t="s">
        <v>12</v>
      </c>
      <c r="D500" s="174" t="s">
        <v>13</v>
      </c>
      <c r="E500" s="174" t="s">
        <v>13</v>
      </c>
      <c r="F500" s="174" t="s">
        <v>13</v>
      </c>
      <c r="G500" s="172" t="s">
        <v>701</v>
      </c>
      <c r="H500" s="175" t="str">
        <f>HYPERLINK("http://blogfile.huashijingji.com/BlogFile/827-何秋旺老师.zip","课程包下载")</f>
        <v>课程包下载</v>
      </c>
      <c r="I500" s="174" t="s">
        <v>2492</v>
      </c>
      <c r="J500" s="176" t="s">
        <v>13</v>
      </c>
    </row>
    <row r="501" s="148" customFormat="1" ht="94.9" customHeight="1" spans="1:10">
      <c r="A501" s="167">
        <v>828</v>
      </c>
      <c r="B501" s="168" t="s">
        <v>2493</v>
      </c>
      <c r="C501" s="167" t="s">
        <v>12</v>
      </c>
      <c r="D501" s="169" t="s">
        <v>2494</v>
      </c>
      <c r="E501" s="169" t="s">
        <v>2495</v>
      </c>
      <c r="F501" s="169" t="s">
        <v>2496</v>
      </c>
      <c r="G501" s="167" t="s">
        <v>2497</v>
      </c>
      <c r="H501" s="170" t="str">
        <f>HYPERLINK("http://blogfile.huashijingji.com/BlogFile/828-邓天伦老师.zip","课程包下载")</f>
        <v>课程包下载</v>
      </c>
      <c r="I501" s="169" t="s">
        <v>2498</v>
      </c>
      <c r="J501" s="171" t="s">
        <v>13</v>
      </c>
    </row>
    <row r="502" s="148" customFormat="1" ht="94.9" customHeight="1" spans="1:10">
      <c r="A502" s="172">
        <v>829</v>
      </c>
      <c r="B502" s="173" t="s">
        <v>2499</v>
      </c>
      <c r="C502" s="172" t="s">
        <v>229</v>
      </c>
      <c r="D502" s="174" t="s">
        <v>2138</v>
      </c>
      <c r="E502" s="174" t="s">
        <v>2500</v>
      </c>
      <c r="F502" s="174" t="s">
        <v>13</v>
      </c>
      <c r="G502" s="172" t="s">
        <v>97</v>
      </c>
      <c r="H502" s="175" t="str">
        <f>HYPERLINK("http://blogfile.huashijingji.com/BlogFile/829-丛兴飞老师.zip","课程包下载")</f>
        <v>课程包下载</v>
      </c>
      <c r="I502" s="174" t="s">
        <v>2501</v>
      </c>
      <c r="J502" s="176" t="s">
        <v>13</v>
      </c>
    </row>
    <row r="503" s="148" customFormat="1" ht="94.9" customHeight="1" spans="1:10">
      <c r="A503" s="167">
        <v>830</v>
      </c>
      <c r="B503" s="168" t="s">
        <v>2502</v>
      </c>
      <c r="C503" s="167" t="s">
        <v>229</v>
      </c>
      <c r="D503" s="169" t="s">
        <v>13</v>
      </c>
      <c r="E503" s="169" t="s">
        <v>2503</v>
      </c>
      <c r="F503" s="169" t="s">
        <v>2504</v>
      </c>
      <c r="G503" s="167" t="s">
        <v>355</v>
      </c>
      <c r="H503" s="170" t="str">
        <f>HYPERLINK("http://blogfile.huashijingji.com/BlogFile/830-郝楠老师.zip","课程包下载")</f>
        <v>课程包下载</v>
      </c>
      <c r="I503" s="169" t="s">
        <v>2505</v>
      </c>
      <c r="J503" s="171" t="s">
        <v>13</v>
      </c>
    </row>
    <row r="504" s="148" customFormat="1" ht="94.9" customHeight="1" spans="1:10">
      <c r="A504" s="172">
        <v>831</v>
      </c>
      <c r="B504" s="173" t="s">
        <v>2506</v>
      </c>
      <c r="C504" s="172" t="s">
        <v>38</v>
      </c>
      <c r="D504" s="174" t="s">
        <v>13</v>
      </c>
      <c r="E504" s="174" t="s">
        <v>2507</v>
      </c>
      <c r="F504" s="174" t="s">
        <v>13</v>
      </c>
      <c r="G504" s="172" t="s">
        <v>701</v>
      </c>
      <c r="H504" s="175" t="str">
        <f>HYPERLINK("http://blogfile.huashijingji.com/BlogFile/831-朱伟锋老师.zip","课程包下载")</f>
        <v>课程包下载</v>
      </c>
      <c r="I504" s="174" t="s">
        <v>2508</v>
      </c>
      <c r="J504" s="176" t="s">
        <v>13</v>
      </c>
    </row>
    <row r="505" s="148" customFormat="1" ht="94.9" customHeight="1" spans="1:10">
      <c r="A505" s="167">
        <v>832</v>
      </c>
      <c r="B505" s="168" t="s">
        <v>2509</v>
      </c>
      <c r="C505" s="167" t="s">
        <v>18</v>
      </c>
      <c r="D505" s="169" t="s">
        <v>13</v>
      </c>
      <c r="E505" s="169" t="s">
        <v>2510</v>
      </c>
      <c r="F505" s="169" t="s">
        <v>2511</v>
      </c>
      <c r="G505" s="167" t="s">
        <v>2512</v>
      </c>
      <c r="H505" s="170" t="str">
        <f>HYPERLINK("http://blogfile.huashijingji.com/BlogFile/832-刘艳玲老师.zip","课程包下载")</f>
        <v>课程包下载</v>
      </c>
      <c r="I505" s="169" t="s">
        <v>2513</v>
      </c>
      <c r="J505" s="171" t="s">
        <v>13</v>
      </c>
    </row>
    <row r="506" s="148" customFormat="1" ht="94.9" customHeight="1" spans="1:10">
      <c r="A506" s="172">
        <v>833</v>
      </c>
      <c r="B506" s="173" t="s">
        <v>2514</v>
      </c>
      <c r="C506" s="172" t="s">
        <v>12</v>
      </c>
      <c r="D506" s="174" t="s">
        <v>2515</v>
      </c>
      <c r="E506" s="174" t="s">
        <v>2516</v>
      </c>
      <c r="F506" s="174" t="s">
        <v>2517</v>
      </c>
      <c r="G506" s="172" t="s">
        <v>2518</v>
      </c>
      <c r="H506" s="175" t="str">
        <f>HYPERLINK("http://blogfile.huashijingji.com/BlogFile/833-蒙华老师.zip","课程包下载")</f>
        <v>课程包下载</v>
      </c>
      <c r="I506" s="174" t="s">
        <v>2519</v>
      </c>
      <c r="J506" s="176" t="s">
        <v>13</v>
      </c>
    </row>
    <row r="507" s="148" customFormat="1" ht="94.9" customHeight="1" spans="1:10">
      <c r="A507" s="167">
        <v>835</v>
      </c>
      <c r="B507" s="168" t="s">
        <v>2520</v>
      </c>
      <c r="C507" s="167" t="s">
        <v>65</v>
      </c>
      <c r="D507" s="169" t="s">
        <v>2057</v>
      </c>
      <c r="E507" s="169" t="s">
        <v>2521</v>
      </c>
      <c r="F507" s="169" t="s">
        <v>2522</v>
      </c>
      <c r="G507" s="167" t="s">
        <v>355</v>
      </c>
      <c r="H507" s="170" t="str">
        <f>HYPERLINK("http://blogfile.huashijingji.com/BlogFile/835-王飞老师.zip","课程包下载")</f>
        <v>课程包下载</v>
      </c>
      <c r="I507" s="169" t="s">
        <v>2523</v>
      </c>
      <c r="J507" s="171" t="s">
        <v>13</v>
      </c>
    </row>
    <row r="508" s="148" customFormat="1" ht="94.9" customHeight="1" spans="1:10">
      <c r="A508" s="172">
        <v>836</v>
      </c>
      <c r="B508" s="173" t="s">
        <v>2524</v>
      </c>
      <c r="C508" s="172" t="s">
        <v>38</v>
      </c>
      <c r="D508" s="174" t="s">
        <v>13</v>
      </c>
      <c r="E508" s="174" t="s">
        <v>2525</v>
      </c>
      <c r="F508" s="174" t="s">
        <v>2526</v>
      </c>
      <c r="G508" s="172" t="s">
        <v>2527</v>
      </c>
      <c r="H508" s="175" t="str">
        <f>HYPERLINK("http://blogfile.huashijingji.com/BlogFile/836-杨勇老师.zip","课程包下载")</f>
        <v>课程包下载</v>
      </c>
      <c r="I508" s="174" t="s">
        <v>2528</v>
      </c>
      <c r="J508" s="176" t="s">
        <v>13</v>
      </c>
    </row>
    <row r="509" s="148" customFormat="1" ht="94.9" customHeight="1" spans="1:10">
      <c r="A509" s="167">
        <v>837</v>
      </c>
      <c r="B509" s="168" t="s">
        <v>2529</v>
      </c>
      <c r="C509" s="167" t="s">
        <v>12</v>
      </c>
      <c r="D509" s="169" t="s">
        <v>13</v>
      </c>
      <c r="E509" s="169" t="s">
        <v>2530</v>
      </c>
      <c r="F509" s="169" t="s">
        <v>2531</v>
      </c>
      <c r="G509" s="167" t="s">
        <v>385</v>
      </c>
      <c r="H509" s="170" t="str">
        <f>HYPERLINK("http://blogfile.huashijingji.com/BlogFile/837-代恩玮老师.zip","课程包下载")</f>
        <v>课程包下载</v>
      </c>
      <c r="I509" s="169" t="s">
        <v>2532</v>
      </c>
      <c r="J509" s="171" t="s">
        <v>13</v>
      </c>
    </row>
    <row r="510" s="148" customFormat="1" ht="94.9" customHeight="1" spans="1:10">
      <c r="A510" s="172">
        <v>841</v>
      </c>
      <c r="B510" s="173" t="s">
        <v>2533</v>
      </c>
      <c r="C510" s="172" t="s">
        <v>182</v>
      </c>
      <c r="D510" s="174" t="s">
        <v>2534</v>
      </c>
      <c r="E510" s="174" t="s">
        <v>2535</v>
      </c>
      <c r="F510" s="174" t="s">
        <v>2536</v>
      </c>
      <c r="G510" s="172" t="s">
        <v>97</v>
      </c>
      <c r="H510" s="175" t="str">
        <f>HYPERLINK("http://blogfile.huashijingji.com/BlogFile/841-郑科老师.zip","课程包下载")</f>
        <v>课程包下载</v>
      </c>
      <c r="I510" s="174" t="s">
        <v>2537</v>
      </c>
      <c r="J510" s="176" t="s">
        <v>13</v>
      </c>
    </row>
    <row r="511" s="148" customFormat="1" ht="94.9" customHeight="1" spans="1:10">
      <c r="A511" s="167">
        <v>842</v>
      </c>
      <c r="B511" s="168" t="s">
        <v>2538</v>
      </c>
      <c r="C511" s="167" t="s">
        <v>12</v>
      </c>
      <c r="D511" s="169" t="s">
        <v>13</v>
      </c>
      <c r="E511" s="169" t="s">
        <v>2539</v>
      </c>
      <c r="F511" s="169" t="s">
        <v>2540</v>
      </c>
      <c r="G511" s="167" t="s">
        <v>701</v>
      </c>
      <c r="H511" s="170" t="str">
        <f>HYPERLINK("http://blogfile.huashijingji.com/BlogFile/842-周维君老师.zip","课程包下载")</f>
        <v>课程包下载</v>
      </c>
      <c r="I511" s="169" t="s">
        <v>2541</v>
      </c>
      <c r="J511" s="171" t="s">
        <v>13</v>
      </c>
    </row>
    <row r="512" s="148" customFormat="1" ht="94.9" customHeight="1" spans="1:10">
      <c r="A512" s="172">
        <v>844</v>
      </c>
      <c r="B512" s="173" t="s">
        <v>2542</v>
      </c>
      <c r="C512" s="172" t="s">
        <v>153</v>
      </c>
      <c r="D512" s="174" t="s">
        <v>13</v>
      </c>
      <c r="E512" s="174" t="s">
        <v>2543</v>
      </c>
      <c r="F512" s="174" t="s">
        <v>13</v>
      </c>
      <c r="G512" s="172" t="s">
        <v>26</v>
      </c>
      <c r="H512" s="175" t="str">
        <f>HYPERLINK("http://blogfile.huashijingji.com/BlogFile/844-安昊老师.zip","课程包下载")</f>
        <v>课程包下载</v>
      </c>
      <c r="I512" s="174" t="s">
        <v>2544</v>
      </c>
      <c r="J512" s="176" t="s">
        <v>13</v>
      </c>
    </row>
    <row r="513" s="148" customFormat="1" ht="94.9" customHeight="1" spans="1:10">
      <c r="A513" s="167">
        <v>845</v>
      </c>
      <c r="B513" s="168" t="s">
        <v>2545</v>
      </c>
      <c r="C513" s="167" t="s">
        <v>46</v>
      </c>
      <c r="D513" s="169" t="s">
        <v>13</v>
      </c>
      <c r="E513" s="169" t="s">
        <v>2546</v>
      </c>
      <c r="F513" s="169" t="s">
        <v>13</v>
      </c>
      <c r="G513" s="167" t="s">
        <v>311</v>
      </c>
      <c r="H513" s="170" t="str">
        <f>HYPERLINK("http://blogfile.huashijingji.com/BlogFile/845-梦瑶老师.zip","课程包下载")</f>
        <v>课程包下载</v>
      </c>
      <c r="I513" s="169" t="s">
        <v>2547</v>
      </c>
      <c r="J513" s="171" t="s">
        <v>13</v>
      </c>
    </row>
    <row r="514" s="148" customFormat="1" ht="94.9" customHeight="1" spans="1:10">
      <c r="A514" s="172">
        <v>846</v>
      </c>
      <c r="B514" s="173" t="s">
        <v>2548</v>
      </c>
      <c r="C514" s="172" t="s">
        <v>46</v>
      </c>
      <c r="D514" s="174" t="s">
        <v>2549</v>
      </c>
      <c r="E514" s="174" t="s">
        <v>2550</v>
      </c>
      <c r="F514" s="174" t="s">
        <v>13</v>
      </c>
      <c r="G514" s="172" t="s">
        <v>26</v>
      </c>
      <c r="H514" s="175" t="str">
        <f>HYPERLINK("http://blogfile.huashijingji.com/BlogFile/846-向立黎老师.zip","课程包下载")</f>
        <v>课程包下载</v>
      </c>
      <c r="I514" s="174" t="s">
        <v>2551</v>
      </c>
      <c r="J514" s="176" t="s">
        <v>13</v>
      </c>
    </row>
    <row r="515" s="148" customFormat="1" ht="94.9" customHeight="1" spans="1:10">
      <c r="A515" s="167">
        <v>847</v>
      </c>
      <c r="B515" s="168" t="s">
        <v>2552</v>
      </c>
      <c r="C515" s="167" t="s">
        <v>146</v>
      </c>
      <c r="D515" s="169" t="s">
        <v>13</v>
      </c>
      <c r="E515" s="169" t="s">
        <v>2553</v>
      </c>
      <c r="F515" s="169" t="s">
        <v>2554</v>
      </c>
      <c r="G515" s="167" t="s">
        <v>210</v>
      </c>
      <c r="H515" s="170" t="str">
        <f>HYPERLINK("http://blogfile.huashijingji.com/BlogFile/846-伊凡老师.zip","课程包下载")</f>
        <v>课程包下载</v>
      </c>
      <c r="I515" s="169" t="s">
        <v>2555</v>
      </c>
      <c r="J515" s="171" t="s">
        <v>13</v>
      </c>
    </row>
    <row r="516" s="148" customFormat="1" ht="94.9" customHeight="1" spans="1:10">
      <c r="A516" s="172">
        <v>848</v>
      </c>
      <c r="B516" s="173" t="s">
        <v>2556</v>
      </c>
      <c r="C516" s="172" t="s">
        <v>325</v>
      </c>
      <c r="D516" s="174" t="s">
        <v>13</v>
      </c>
      <c r="E516" s="174" t="s">
        <v>2557</v>
      </c>
      <c r="F516" s="174" t="s">
        <v>13</v>
      </c>
      <c r="G516" s="172" t="s">
        <v>80</v>
      </c>
      <c r="H516" s="175" t="str">
        <f>HYPERLINK("http://blogfile.huashijingji.com/BlogFile/848-黄鹭伟老师.zip","课程包下载")</f>
        <v>课程包下载</v>
      </c>
      <c r="I516" s="174" t="s">
        <v>2558</v>
      </c>
      <c r="J516" s="176" t="s">
        <v>13</v>
      </c>
    </row>
    <row r="517" s="148" customFormat="1" ht="94.9" customHeight="1" spans="1:10">
      <c r="A517" s="167">
        <v>851</v>
      </c>
      <c r="B517" s="168" t="s">
        <v>2559</v>
      </c>
      <c r="C517" s="167" t="s">
        <v>270</v>
      </c>
      <c r="D517" s="169" t="s">
        <v>13</v>
      </c>
      <c r="E517" s="169" t="s">
        <v>2560</v>
      </c>
      <c r="F517" s="169" t="s">
        <v>2561</v>
      </c>
      <c r="G517" s="167" t="s">
        <v>355</v>
      </c>
      <c r="H517" s="170" t="str">
        <f>HYPERLINK("http://blogfile.huashijingji.com/BlogFile/851-周雅卉老师.zip","课程包下载")</f>
        <v>课程包下载</v>
      </c>
      <c r="I517" s="169" t="s">
        <v>2562</v>
      </c>
      <c r="J517" s="171" t="s">
        <v>13</v>
      </c>
    </row>
    <row r="518" s="148" customFormat="1" ht="94.9" customHeight="1" spans="1:10">
      <c r="A518" s="172">
        <v>852</v>
      </c>
      <c r="B518" s="173" t="s">
        <v>2563</v>
      </c>
      <c r="C518" s="172" t="s">
        <v>30</v>
      </c>
      <c r="D518" s="174" t="s">
        <v>13</v>
      </c>
      <c r="E518" s="174" t="s">
        <v>2564</v>
      </c>
      <c r="F518" s="174" t="s">
        <v>13</v>
      </c>
      <c r="G518" s="172" t="s">
        <v>26</v>
      </c>
      <c r="H518" s="175" t="str">
        <f>HYPERLINK("http://blogfile.huashijingji.com/BlogFile/852-乔木老师.zip","课程包下载")</f>
        <v>课程包下载</v>
      </c>
      <c r="I518" s="174" t="s">
        <v>2565</v>
      </c>
      <c r="J518" s="176" t="s">
        <v>13</v>
      </c>
    </row>
    <row r="519" s="148" customFormat="1" ht="94.9" customHeight="1" spans="1:10">
      <c r="A519" s="167">
        <v>853</v>
      </c>
      <c r="B519" s="168" t="s">
        <v>2566</v>
      </c>
      <c r="C519" s="167" t="s">
        <v>38</v>
      </c>
      <c r="D519" s="169" t="s">
        <v>13</v>
      </c>
      <c r="E519" s="169" t="s">
        <v>2567</v>
      </c>
      <c r="F519" s="169" t="s">
        <v>13</v>
      </c>
      <c r="G519" s="167" t="s">
        <v>278</v>
      </c>
      <c r="H519" s="170" t="str">
        <f>HYPERLINK("http://blogfile.huashijingji.com/BlogFile/853-吴铮力老师.zip","课程包下载")</f>
        <v>课程包下载</v>
      </c>
      <c r="I519" s="169" t="s">
        <v>2568</v>
      </c>
      <c r="J519" s="171" t="s">
        <v>13</v>
      </c>
    </row>
    <row r="520" s="148" customFormat="1" ht="94.9" customHeight="1" spans="1:10">
      <c r="A520" s="172">
        <v>855</v>
      </c>
      <c r="B520" s="173" t="s">
        <v>2569</v>
      </c>
      <c r="C520" s="172" t="s">
        <v>407</v>
      </c>
      <c r="D520" s="174" t="s">
        <v>2570</v>
      </c>
      <c r="E520" s="174" t="s">
        <v>2571</v>
      </c>
      <c r="F520" s="174" t="s">
        <v>2572</v>
      </c>
      <c r="G520" s="172" t="s">
        <v>311</v>
      </c>
      <c r="H520" s="175" t="str">
        <f>HYPERLINK("http://blogfile.huashijingji.com/BlogFile/855-袁少波老师.zip","课程包下载")</f>
        <v>课程包下载</v>
      </c>
      <c r="I520" s="174" t="s">
        <v>2573</v>
      </c>
      <c r="J520" s="176" t="s">
        <v>13</v>
      </c>
    </row>
    <row r="521" s="148" customFormat="1" ht="94.9" customHeight="1" spans="1:10">
      <c r="A521" s="167">
        <v>856</v>
      </c>
      <c r="B521" s="168" t="s">
        <v>2574</v>
      </c>
      <c r="C521" s="167" t="s">
        <v>12</v>
      </c>
      <c r="D521" s="169" t="s">
        <v>13</v>
      </c>
      <c r="E521" s="169" t="s">
        <v>2575</v>
      </c>
      <c r="F521" s="169" t="s">
        <v>2576</v>
      </c>
      <c r="G521" s="167" t="s">
        <v>80</v>
      </c>
      <c r="H521" s="170" t="str">
        <f>HYPERLINK("http://blogfile.huashijingji.com/BlogFile/856-李颖老师.zip","课程包下载")</f>
        <v>课程包下载</v>
      </c>
      <c r="I521" s="169" t="s">
        <v>2577</v>
      </c>
      <c r="J521" s="171" t="s">
        <v>13</v>
      </c>
    </row>
    <row r="522" s="148" customFormat="1" ht="94.9" customHeight="1" spans="1:10">
      <c r="A522" s="172">
        <v>857</v>
      </c>
      <c r="B522" s="173" t="s">
        <v>2578</v>
      </c>
      <c r="C522" s="172" t="s">
        <v>182</v>
      </c>
      <c r="D522" s="174" t="s">
        <v>2579</v>
      </c>
      <c r="E522" s="174" t="s">
        <v>2580</v>
      </c>
      <c r="F522" s="174" t="s">
        <v>2581</v>
      </c>
      <c r="G522" s="172" t="s">
        <v>2582</v>
      </c>
      <c r="H522" s="175" t="str">
        <f>HYPERLINK("http://blogfile.huashijingji.com/BlogFile/857-蒋满霖老师.zip","课程包下载")</f>
        <v>课程包下载</v>
      </c>
      <c r="I522" s="174" t="s">
        <v>2583</v>
      </c>
      <c r="J522" s="176" t="s">
        <v>13</v>
      </c>
    </row>
    <row r="523" s="148" customFormat="1" ht="94.9" customHeight="1" spans="1:10">
      <c r="A523" s="167">
        <v>860</v>
      </c>
      <c r="B523" s="168" t="s">
        <v>2584</v>
      </c>
      <c r="C523" s="167" t="s">
        <v>134</v>
      </c>
      <c r="D523" s="169" t="s">
        <v>1082</v>
      </c>
      <c r="E523" s="169" t="s">
        <v>2585</v>
      </c>
      <c r="F523" s="169" t="s">
        <v>2586</v>
      </c>
      <c r="G523" s="167" t="s">
        <v>26</v>
      </c>
      <c r="H523" s="170" t="str">
        <f>HYPERLINK("http://blogfile.huashijingji.com/BlogFile/860-郁春江老师.zip","课程包下载")</f>
        <v>课程包下载</v>
      </c>
      <c r="I523" s="169" t="s">
        <v>2587</v>
      </c>
      <c r="J523" s="171" t="s">
        <v>13</v>
      </c>
    </row>
    <row r="524" s="148" customFormat="1" ht="94.9" customHeight="1" spans="1:10">
      <c r="A524" s="172">
        <v>861</v>
      </c>
      <c r="B524" s="173" t="s">
        <v>2588</v>
      </c>
      <c r="C524" s="172" t="s">
        <v>270</v>
      </c>
      <c r="D524" s="174" t="s">
        <v>13</v>
      </c>
      <c r="E524" s="174" t="s">
        <v>13</v>
      </c>
      <c r="F524" s="174" t="s">
        <v>2589</v>
      </c>
      <c r="G524" s="172" t="s">
        <v>2330</v>
      </c>
      <c r="H524" s="175" t="str">
        <f>HYPERLINK("http://blogfile.huashijingji.com/BlogFile/861-侯占芳老师.zip","课程包下载")</f>
        <v>课程包下载</v>
      </c>
      <c r="I524" s="174" t="s">
        <v>2590</v>
      </c>
      <c r="J524" s="176" t="s">
        <v>13</v>
      </c>
    </row>
    <row r="525" s="148" customFormat="1" ht="94.9" customHeight="1" spans="1:10">
      <c r="A525" s="167">
        <v>863</v>
      </c>
      <c r="B525" s="168" t="s">
        <v>2591</v>
      </c>
      <c r="C525" s="167" t="s">
        <v>18</v>
      </c>
      <c r="D525" s="169" t="s">
        <v>13</v>
      </c>
      <c r="E525" s="169" t="s">
        <v>2592</v>
      </c>
      <c r="F525" s="169" t="s">
        <v>2593</v>
      </c>
      <c r="G525" s="167" t="s">
        <v>2594</v>
      </c>
      <c r="H525" s="170" t="str">
        <f>HYPERLINK("http://blogfile.huashijingji.com/BlogFile/863-王志高老师.zip","课程包下载")</f>
        <v>课程包下载</v>
      </c>
      <c r="I525" s="169" t="s">
        <v>2595</v>
      </c>
      <c r="J525" s="171" t="s">
        <v>13</v>
      </c>
    </row>
    <row r="526" s="148" customFormat="1" ht="94.9" customHeight="1" spans="1:10">
      <c r="A526" s="172">
        <v>869</v>
      </c>
      <c r="B526" s="173" t="s">
        <v>2596</v>
      </c>
      <c r="C526" s="172" t="s">
        <v>46</v>
      </c>
      <c r="D526" s="174" t="s">
        <v>2597</v>
      </c>
      <c r="E526" s="174" t="s">
        <v>2598</v>
      </c>
      <c r="F526" s="174" t="s">
        <v>2599</v>
      </c>
      <c r="G526" s="172" t="s">
        <v>97</v>
      </c>
      <c r="H526" s="175" t="str">
        <f>HYPERLINK("http://blogfile.huashijingji.com/BlogFile/869-王渊老师.zip","课程包下载")</f>
        <v>课程包下载</v>
      </c>
      <c r="I526" s="174" t="s">
        <v>2600</v>
      </c>
      <c r="J526" s="176" t="s">
        <v>13</v>
      </c>
    </row>
    <row r="527" s="148" customFormat="1" ht="94.9" customHeight="1" spans="1:10">
      <c r="A527" s="167">
        <v>870</v>
      </c>
      <c r="B527" s="168" t="s">
        <v>2601</v>
      </c>
      <c r="C527" s="167" t="s">
        <v>46</v>
      </c>
      <c r="D527" s="169" t="s">
        <v>13</v>
      </c>
      <c r="E527" s="169" t="s">
        <v>2602</v>
      </c>
      <c r="F527" s="169" t="s">
        <v>2603</v>
      </c>
      <c r="G527" s="167" t="s">
        <v>26</v>
      </c>
      <c r="H527" s="170" t="str">
        <f>HYPERLINK("http://blogfile.huashijingji.com/BlogFile/870-沈瑞老师.zip","课程包下载")</f>
        <v>课程包下载</v>
      </c>
      <c r="I527" s="169" t="s">
        <v>2604</v>
      </c>
      <c r="J527" s="171" t="s">
        <v>13</v>
      </c>
    </row>
    <row r="528" s="148" customFormat="1" ht="94.9" customHeight="1" spans="1:10">
      <c r="A528" s="172">
        <v>871</v>
      </c>
      <c r="B528" s="173" t="s">
        <v>2605</v>
      </c>
      <c r="C528" s="172" t="s">
        <v>38</v>
      </c>
      <c r="D528" s="174" t="s">
        <v>2606</v>
      </c>
      <c r="E528" s="174" t="s">
        <v>2607</v>
      </c>
      <c r="F528" s="174" t="s">
        <v>2608</v>
      </c>
      <c r="G528" s="172" t="s">
        <v>91</v>
      </c>
      <c r="H528" s="175" t="str">
        <f>HYPERLINK("http://blogfile.huashijingji.com/BlogFile/871-陈舜老师.zip","课程包下载")</f>
        <v>课程包下载</v>
      </c>
      <c r="I528" s="174" t="s">
        <v>2609</v>
      </c>
      <c r="J528" s="176" t="s">
        <v>13</v>
      </c>
    </row>
    <row r="529" s="148" customFormat="1" ht="94.9" customHeight="1" spans="1:10">
      <c r="A529" s="167">
        <v>876</v>
      </c>
      <c r="B529" s="168" t="s">
        <v>2610</v>
      </c>
      <c r="C529" s="167" t="s">
        <v>12</v>
      </c>
      <c r="D529" s="169" t="s">
        <v>13</v>
      </c>
      <c r="E529" s="169" t="s">
        <v>2611</v>
      </c>
      <c r="F529" s="169" t="s">
        <v>2612</v>
      </c>
      <c r="G529" s="167" t="s">
        <v>108</v>
      </c>
      <c r="H529" s="170" t="str">
        <f>HYPERLINK("http://blogfile.huashijingji.com/BlogFile/876-花芳老师.zip","课程包下载")</f>
        <v>课程包下载</v>
      </c>
      <c r="I529" s="169" t="s">
        <v>2613</v>
      </c>
      <c r="J529" s="171" t="s">
        <v>13</v>
      </c>
    </row>
    <row r="530" s="148" customFormat="1" ht="94.9" customHeight="1" spans="1:10">
      <c r="A530" s="172">
        <v>877</v>
      </c>
      <c r="B530" s="173" t="s">
        <v>2614</v>
      </c>
      <c r="C530" s="172" t="s">
        <v>38</v>
      </c>
      <c r="D530" s="174" t="s">
        <v>13</v>
      </c>
      <c r="E530" s="174" t="s">
        <v>2615</v>
      </c>
      <c r="F530" s="174" t="s">
        <v>2616</v>
      </c>
      <c r="G530" s="172" t="s">
        <v>658</v>
      </c>
      <c r="H530" s="175" t="str">
        <f>HYPERLINK("http://blogfile.huashijingji.com/BlogFile/877-陈雨老师.zip","课程包下载")</f>
        <v>课程包下载</v>
      </c>
      <c r="I530" s="174" t="s">
        <v>2617</v>
      </c>
      <c r="J530" s="176" t="s">
        <v>13</v>
      </c>
    </row>
    <row r="531" s="148" customFormat="1" ht="94.9" customHeight="1" spans="1:10">
      <c r="A531" s="167">
        <v>878</v>
      </c>
      <c r="B531" s="168" t="s">
        <v>2618</v>
      </c>
      <c r="C531" s="167" t="s">
        <v>134</v>
      </c>
      <c r="D531" s="169" t="s">
        <v>13</v>
      </c>
      <c r="E531" s="169" t="s">
        <v>2619</v>
      </c>
      <c r="F531" s="169" t="s">
        <v>2620</v>
      </c>
      <c r="G531" s="167" t="s">
        <v>210</v>
      </c>
      <c r="H531" s="170" t="str">
        <f>HYPERLINK("http://blogfile.huashijingji.com/BlogFile/878-金枝老师.zip","课程包下载")</f>
        <v>课程包下载</v>
      </c>
      <c r="I531" s="169" t="s">
        <v>2621</v>
      </c>
      <c r="J531" s="171" t="s">
        <v>13</v>
      </c>
    </row>
    <row r="532" s="148" customFormat="1" ht="94.9" customHeight="1" spans="1:10">
      <c r="A532" s="172">
        <v>879</v>
      </c>
      <c r="B532" s="173" t="s">
        <v>2622</v>
      </c>
      <c r="C532" s="172" t="s">
        <v>1837</v>
      </c>
      <c r="D532" s="174" t="s">
        <v>13</v>
      </c>
      <c r="E532" s="174" t="s">
        <v>2623</v>
      </c>
      <c r="F532" s="174" t="s">
        <v>2624</v>
      </c>
      <c r="G532" s="172" t="s">
        <v>210</v>
      </c>
      <c r="H532" s="175" t="str">
        <f>HYPERLINK("http://blogfile.huashijingji.com/BlogFile/879-吴婷老师.zip","课程包下载")</f>
        <v>课程包下载</v>
      </c>
      <c r="I532" s="174" t="s">
        <v>2625</v>
      </c>
      <c r="J532" s="176" t="s">
        <v>13</v>
      </c>
    </row>
    <row r="533" s="148" customFormat="1" ht="94.9" customHeight="1" spans="1:10">
      <c r="A533" s="167">
        <v>880</v>
      </c>
      <c r="B533" s="168" t="s">
        <v>2626</v>
      </c>
      <c r="C533" s="167" t="s">
        <v>648</v>
      </c>
      <c r="D533" s="169" t="s">
        <v>13</v>
      </c>
      <c r="E533" s="169" t="s">
        <v>2627</v>
      </c>
      <c r="F533" s="169" t="s">
        <v>2628</v>
      </c>
      <c r="G533" s="167" t="s">
        <v>210</v>
      </c>
      <c r="H533" s="170" t="str">
        <f>HYPERLINK("http://blogfile.huashijingji.com/BlogFile/880-周良老师.zip","课程包下载")</f>
        <v>课程包下载</v>
      </c>
      <c r="I533" s="169" t="s">
        <v>2629</v>
      </c>
      <c r="J533" s="171" t="s">
        <v>13</v>
      </c>
    </row>
    <row r="534" s="148" customFormat="1" ht="94.9" customHeight="1" spans="1:10">
      <c r="A534" s="172">
        <v>881</v>
      </c>
      <c r="B534" s="173" t="s">
        <v>2630</v>
      </c>
      <c r="C534" s="172" t="s">
        <v>276</v>
      </c>
      <c r="D534" s="174" t="s">
        <v>2631</v>
      </c>
      <c r="E534" s="174" t="s">
        <v>2632</v>
      </c>
      <c r="F534" s="174" t="s">
        <v>2633</v>
      </c>
      <c r="G534" s="172" t="s">
        <v>278</v>
      </c>
      <c r="H534" s="175" t="str">
        <f>HYPERLINK("http://blogfile.huashijingji.com/BlogFile/881-程卓老师.zip","课程包下载")</f>
        <v>课程包下载</v>
      </c>
      <c r="I534" s="174" t="s">
        <v>2634</v>
      </c>
      <c r="J534" s="176" t="s">
        <v>13</v>
      </c>
    </row>
    <row r="535" s="148" customFormat="1" ht="94.9" customHeight="1" spans="1:10">
      <c r="A535" s="167">
        <v>882</v>
      </c>
      <c r="B535" s="168" t="s">
        <v>2635</v>
      </c>
      <c r="C535" s="167" t="s">
        <v>153</v>
      </c>
      <c r="D535" s="169" t="s">
        <v>147</v>
      </c>
      <c r="E535" s="169" t="s">
        <v>2636</v>
      </c>
      <c r="F535" s="169" t="s">
        <v>13</v>
      </c>
      <c r="G535" s="167" t="s">
        <v>26</v>
      </c>
      <c r="H535" s="170" t="str">
        <f>HYPERLINK("http://blogfile.huashijingji.com/BlogFile/882-宋剑波老师.zip","课程包下载")</f>
        <v>课程包下载</v>
      </c>
      <c r="I535" s="169" t="s">
        <v>2637</v>
      </c>
      <c r="J535" s="171"/>
    </row>
    <row r="536" s="148" customFormat="1" ht="94.9" customHeight="1" spans="1:10">
      <c r="A536" s="172">
        <v>883</v>
      </c>
      <c r="B536" s="173" t="s">
        <v>2638</v>
      </c>
      <c r="C536" s="172" t="s">
        <v>134</v>
      </c>
      <c r="D536" s="174" t="s">
        <v>13</v>
      </c>
      <c r="E536" s="174" t="s">
        <v>2639</v>
      </c>
      <c r="F536" s="174" t="s">
        <v>2640</v>
      </c>
      <c r="G536" s="172" t="s">
        <v>355</v>
      </c>
      <c r="H536" s="175" t="str">
        <f>HYPERLINK("http://blogfile.huashijingji.com/BlogFile/883-刘红梅老师.zip","课程包下载")</f>
        <v>课程包下载</v>
      </c>
      <c r="I536" s="174" t="s">
        <v>2641</v>
      </c>
      <c r="J536" s="176" t="s">
        <v>13</v>
      </c>
    </row>
    <row r="537" s="148" customFormat="1" ht="94.9" customHeight="1" spans="1:10">
      <c r="A537" s="167">
        <v>884</v>
      </c>
      <c r="B537" s="168" t="s">
        <v>2642</v>
      </c>
      <c r="C537" s="167" t="s">
        <v>46</v>
      </c>
      <c r="D537" s="169" t="s">
        <v>13</v>
      </c>
      <c r="E537" s="169" t="s">
        <v>2643</v>
      </c>
      <c r="F537" s="169" t="s">
        <v>13</v>
      </c>
      <c r="G537" s="167" t="s">
        <v>168</v>
      </c>
      <c r="H537" s="170" t="str">
        <f>HYPERLINK("http://blogfile.huashijingji.com/BlogFile/884-柴智献老师.zip","课程包下载")</f>
        <v>课程包下载</v>
      </c>
      <c r="I537" s="169" t="s">
        <v>2644</v>
      </c>
      <c r="J537" s="171" t="s">
        <v>13</v>
      </c>
    </row>
    <row r="538" s="148" customFormat="1" ht="94.9" customHeight="1" spans="1:10">
      <c r="A538" s="172">
        <v>885</v>
      </c>
      <c r="B538" s="173" t="s">
        <v>2645</v>
      </c>
      <c r="C538" s="172" t="s">
        <v>46</v>
      </c>
      <c r="D538" s="174" t="s">
        <v>13</v>
      </c>
      <c r="E538" s="174" t="s">
        <v>2646</v>
      </c>
      <c r="F538" s="174" t="s">
        <v>2647</v>
      </c>
      <c r="G538" s="172" t="s">
        <v>2497</v>
      </c>
      <c r="H538" s="175" t="str">
        <f>HYPERLINK("http://blogfile.huashijingji.com/BlogFile/884-睿澜老师.zip","课程包下载")</f>
        <v>课程包下载</v>
      </c>
      <c r="I538" s="174" t="s">
        <v>2648</v>
      </c>
      <c r="J538" s="176" t="s">
        <v>13</v>
      </c>
    </row>
    <row r="539" s="148" customFormat="1" ht="94.9" customHeight="1" spans="1:10">
      <c r="A539" s="167">
        <v>889</v>
      </c>
      <c r="B539" s="168" t="s">
        <v>2649</v>
      </c>
      <c r="C539" s="167" t="s">
        <v>18</v>
      </c>
      <c r="D539" s="169" t="s">
        <v>2650</v>
      </c>
      <c r="E539" s="169" t="s">
        <v>2651</v>
      </c>
      <c r="F539" s="169" t="s">
        <v>2652</v>
      </c>
      <c r="G539" s="167" t="s">
        <v>205</v>
      </c>
      <c r="H539" s="170" t="str">
        <f>HYPERLINK("http://blogfile.huashijingji.com/BlogFile/889-张鹏老师.zip","课程包下载")</f>
        <v>课程包下载</v>
      </c>
      <c r="I539" s="169" t="s">
        <v>2653</v>
      </c>
      <c r="J539" s="171" t="s">
        <v>13</v>
      </c>
    </row>
    <row r="540" s="148" customFormat="1" ht="94.9" customHeight="1" spans="1:10">
      <c r="A540" s="172">
        <v>890</v>
      </c>
      <c r="B540" s="173" t="s">
        <v>2654</v>
      </c>
      <c r="C540" s="172" t="s">
        <v>12</v>
      </c>
      <c r="D540" s="174" t="s">
        <v>2655</v>
      </c>
      <c r="E540" s="174" t="s">
        <v>2656</v>
      </c>
      <c r="F540" s="174" t="s">
        <v>13</v>
      </c>
      <c r="G540" s="172" t="s">
        <v>284</v>
      </c>
      <c r="H540" s="175" t="str">
        <f>HYPERLINK("http://blogfile.huashijingji.com/BlogFile/890-陶璐老师.zip","课程包下载")</f>
        <v>课程包下载</v>
      </c>
      <c r="I540" s="174" t="s">
        <v>2657</v>
      </c>
      <c r="J540" s="176" t="s">
        <v>13</v>
      </c>
    </row>
    <row r="541" s="148" customFormat="1" ht="94.9" customHeight="1" spans="1:10">
      <c r="A541" s="167">
        <v>891</v>
      </c>
      <c r="B541" s="168" t="s">
        <v>2658</v>
      </c>
      <c r="C541" s="167" t="s">
        <v>38</v>
      </c>
      <c r="D541" s="169" t="s">
        <v>13</v>
      </c>
      <c r="E541" s="169" t="s">
        <v>2659</v>
      </c>
      <c r="F541" s="169" t="s">
        <v>2660</v>
      </c>
      <c r="G541" s="167" t="s">
        <v>355</v>
      </c>
      <c r="H541" s="170" t="str">
        <f>HYPERLINK("http://blogfile.huashijingji.com/BlogFile/891-邵华老师.zip","课程包下载")</f>
        <v>课程包下载</v>
      </c>
      <c r="I541" s="169" t="s">
        <v>2661</v>
      </c>
      <c r="J541" s="171" t="s">
        <v>13</v>
      </c>
    </row>
    <row r="542" s="148" customFormat="1" ht="94.9" customHeight="1" spans="1:10">
      <c r="A542" s="172">
        <v>893</v>
      </c>
      <c r="B542" s="173" t="s">
        <v>2662</v>
      </c>
      <c r="C542" s="172" t="s">
        <v>12</v>
      </c>
      <c r="D542" s="174" t="s">
        <v>13</v>
      </c>
      <c r="E542" s="174" t="s">
        <v>2663</v>
      </c>
      <c r="F542" s="174" t="s">
        <v>2664</v>
      </c>
      <c r="G542" s="172" t="s">
        <v>2665</v>
      </c>
      <c r="H542" s="175" t="str">
        <f>HYPERLINK("http://blogfile.huashijingji.com/BlogFile/893-王安妮老师.zip","课程包下载")</f>
        <v>课程包下载</v>
      </c>
      <c r="I542" s="174" t="s">
        <v>2666</v>
      </c>
      <c r="J542" s="176" t="s">
        <v>13</v>
      </c>
    </row>
    <row r="543" s="148" customFormat="1" ht="94.9" customHeight="1" spans="1:10">
      <c r="A543" s="167">
        <v>895</v>
      </c>
      <c r="B543" s="168" t="s">
        <v>2667</v>
      </c>
      <c r="C543" s="167" t="s">
        <v>38</v>
      </c>
      <c r="D543" s="169" t="s">
        <v>2668</v>
      </c>
      <c r="E543" s="169" t="s">
        <v>2669</v>
      </c>
      <c r="F543" s="169" t="s">
        <v>13</v>
      </c>
      <c r="G543" s="167" t="s">
        <v>205</v>
      </c>
      <c r="H543" s="170" t="str">
        <f>HYPERLINK("http://blogfile.huashijingji.com/BlogFile/895-南北老师.zip","课程包下载")</f>
        <v>课程包下载</v>
      </c>
      <c r="I543" s="169" t="s">
        <v>2670</v>
      </c>
      <c r="J543" s="171" t="s">
        <v>13</v>
      </c>
    </row>
    <row r="544" s="148" customFormat="1" ht="94.9" customHeight="1" spans="1:10">
      <c r="A544" s="172">
        <v>897</v>
      </c>
      <c r="B544" s="173" t="s">
        <v>2671</v>
      </c>
      <c r="C544" s="172" t="s">
        <v>30</v>
      </c>
      <c r="D544" s="174" t="s">
        <v>13</v>
      </c>
      <c r="E544" s="174" t="s">
        <v>2672</v>
      </c>
      <c r="F544" s="174" t="s">
        <v>2673</v>
      </c>
      <c r="G544" s="172" t="s">
        <v>91</v>
      </c>
      <c r="H544" s="175" t="str">
        <f>HYPERLINK("http://blogfile.huashijingji.com/BlogFile/897-雷健老师.zip","课程包下载")</f>
        <v>课程包下载</v>
      </c>
      <c r="I544" s="174" t="s">
        <v>2674</v>
      </c>
      <c r="J544" s="176" t="s">
        <v>13</v>
      </c>
    </row>
    <row r="545" s="148" customFormat="1" ht="94.9" customHeight="1" spans="1:10">
      <c r="A545" s="167">
        <v>898</v>
      </c>
      <c r="B545" s="168" t="s">
        <v>2675</v>
      </c>
      <c r="C545" s="167" t="s">
        <v>325</v>
      </c>
      <c r="D545" s="169" t="s">
        <v>13</v>
      </c>
      <c r="E545" s="169" t="s">
        <v>2676</v>
      </c>
      <c r="F545" s="169" t="s">
        <v>2677</v>
      </c>
      <c r="G545" s="167" t="s">
        <v>205</v>
      </c>
      <c r="H545" s="170" t="str">
        <f>HYPERLINK("http://blogfile.huashijingji.com/BlogFile/898-傅洁媛老师.zip","课程包下载")</f>
        <v>课程包下载</v>
      </c>
      <c r="I545" s="169" t="s">
        <v>2678</v>
      </c>
      <c r="J545" s="171" t="s">
        <v>13</v>
      </c>
    </row>
    <row r="546" s="148" customFormat="1" ht="94.9" customHeight="1" spans="1:10">
      <c r="A546" s="172">
        <v>899</v>
      </c>
      <c r="B546" s="173" t="s">
        <v>2679</v>
      </c>
      <c r="C546" s="172" t="s">
        <v>46</v>
      </c>
      <c r="D546" s="174" t="s">
        <v>2680</v>
      </c>
      <c r="E546" s="174" t="s">
        <v>2681</v>
      </c>
      <c r="F546" s="174" t="s">
        <v>13</v>
      </c>
      <c r="G546" s="172" t="s">
        <v>26</v>
      </c>
      <c r="H546" s="175" t="str">
        <f>HYPERLINK("http://blogfile.huashijingji.com/BlogFile/899-石悦华老师.zip","课程包下载")</f>
        <v>课程包下载</v>
      </c>
      <c r="I546" s="174" t="s">
        <v>2682</v>
      </c>
      <c r="J546" s="176" t="s">
        <v>13</v>
      </c>
    </row>
    <row r="547" s="148" customFormat="1" ht="94.9" customHeight="1" spans="1:10">
      <c r="A547" s="167">
        <v>901</v>
      </c>
      <c r="B547" s="168" t="s">
        <v>2683</v>
      </c>
      <c r="C547" s="167" t="s">
        <v>182</v>
      </c>
      <c r="D547" s="169" t="s">
        <v>2684</v>
      </c>
      <c r="E547" s="169" t="s">
        <v>2685</v>
      </c>
      <c r="F547" s="169" t="s">
        <v>2686</v>
      </c>
      <c r="G547" s="167" t="s">
        <v>26</v>
      </c>
      <c r="H547" s="170" t="str">
        <f>HYPERLINK("http://blogfile.huashijingji.com/BlogFile/901-万钧老师.zip","课程包下载")</f>
        <v>课程包下载</v>
      </c>
      <c r="I547" s="169" t="s">
        <v>2687</v>
      </c>
      <c r="J547" s="171" t="s">
        <v>13</v>
      </c>
    </row>
    <row r="548" s="148" customFormat="1" ht="94.9" customHeight="1" spans="1:10">
      <c r="A548" s="172">
        <v>902</v>
      </c>
      <c r="B548" s="173" t="s">
        <v>2688</v>
      </c>
      <c r="C548" s="172" t="s">
        <v>12</v>
      </c>
      <c r="D548" s="174" t="s">
        <v>2689</v>
      </c>
      <c r="E548" s="174" t="s">
        <v>2690</v>
      </c>
      <c r="F548" s="174" t="s">
        <v>2691</v>
      </c>
      <c r="G548" s="172" t="s">
        <v>162</v>
      </c>
      <c r="H548" s="175" t="str">
        <f>HYPERLINK("http://blogfile.huashijingji.com/BlogFile/902-万烁老师.zip","课程包下载")</f>
        <v>课程包下载</v>
      </c>
      <c r="I548" s="174" t="s">
        <v>2692</v>
      </c>
      <c r="J548" s="176" t="s">
        <v>13</v>
      </c>
    </row>
    <row r="549" s="148" customFormat="1" ht="94.9" customHeight="1" spans="1:10">
      <c r="A549" s="167">
        <v>903</v>
      </c>
      <c r="B549" s="168" t="s">
        <v>2693</v>
      </c>
      <c r="C549" s="167" t="s">
        <v>65</v>
      </c>
      <c r="D549" s="169" t="s">
        <v>13</v>
      </c>
      <c r="E549" s="169" t="s">
        <v>2694</v>
      </c>
      <c r="F549" s="169" t="s">
        <v>2695</v>
      </c>
      <c r="G549" s="167" t="s">
        <v>97</v>
      </c>
      <c r="H549" s="170" t="str">
        <f>HYPERLINK("http://blogfile.huashijingji.com/BlogFile/903-吴文飞老师.zip","课程包下载")</f>
        <v>课程包下载</v>
      </c>
      <c r="I549" s="169" t="s">
        <v>2696</v>
      </c>
      <c r="J549" s="171" t="s">
        <v>13</v>
      </c>
    </row>
    <row r="550" s="148" customFormat="1" ht="94.9" customHeight="1" spans="1:10">
      <c r="A550" s="172">
        <v>904</v>
      </c>
      <c r="B550" s="173" t="s">
        <v>2697</v>
      </c>
      <c r="C550" s="172" t="s">
        <v>46</v>
      </c>
      <c r="D550" s="174" t="s">
        <v>2698</v>
      </c>
      <c r="E550" s="174" t="s">
        <v>2699</v>
      </c>
      <c r="F550" s="174" t="s">
        <v>2700</v>
      </c>
      <c r="G550" s="172" t="s">
        <v>97</v>
      </c>
      <c r="H550" s="175" t="str">
        <f>HYPERLINK("http://blogfile.huashijingji.com/BlogFile/904-熊晓老师.zip","课程包下载")</f>
        <v>课程包下载</v>
      </c>
      <c r="I550" s="174" t="s">
        <v>2701</v>
      </c>
      <c r="J550" s="176" t="s">
        <v>13</v>
      </c>
    </row>
    <row r="551" s="148" customFormat="1" ht="94.9" customHeight="1" spans="1:10">
      <c r="A551" s="167">
        <v>905</v>
      </c>
      <c r="B551" s="168" t="s">
        <v>2702</v>
      </c>
      <c r="C551" s="167" t="s">
        <v>176</v>
      </c>
      <c r="D551" s="169" t="s">
        <v>429</v>
      </c>
      <c r="E551" s="169" t="s">
        <v>2703</v>
      </c>
      <c r="F551" s="169" t="s">
        <v>2704</v>
      </c>
      <c r="G551" s="167" t="s">
        <v>26</v>
      </c>
      <c r="H551" s="170" t="str">
        <f>HYPERLINK("http://blogfile.huashijingji.com/BlogFile/905-曲海缔老师.zip","课程包下载")</f>
        <v>课程包下载</v>
      </c>
      <c r="I551" s="169" t="s">
        <v>2705</v>
      </c>
      <c r="J551" s="171" t="s">
        <v>13</v>
      </c>
    </row>
    <row r="552" s="148" customFormat="1" ht="94.9" customHeight="1" spans="1:10">
      <c r="A552" s="172">
        <v>909</v>
      </c>
      <c r="B552" s="173" t="s">
        <v>2706</v>
      </c>
      <c r="C552" s="172" t="s">
        <v>38</v>
      </c>
      <c r="D552" s="174" t="s">
        <v>13</v>
      </c>
      <c r="E552" s="174" t="s">
        <v>2707</v>
      </c>
      <c r="F552" s="174" t="s">
        <v>13</v>
      </c>
      <c r="G552" s="172" t="s">
        <v>278</v>
      </c>
      <c r="H552" s="175" t="str">
        <f>HYPERLINK("http://blogfile.huashijingji.com/BlogFile/909-巨一铭老师.zip","课程包下载")</f>
        <v>课程包下载</v>
      </c>
      <c r="I552" s="174" t="s">
        <v>2708</v>
      </c>
      <c r="J552" s="176" t="s">
        <v>13</v>
      </c>
    </row>
    <row r="553" s="148" customFormat="1" ht="94.9" customHeight="1" spans="1:10">
      <c r="A553" s="167">
        <v>911</v>
      </c>
      <c r="B553" s="168" t="s">
        <v>2709</v>
      </c>
      <c r="C553" s="167" t="s">
        <v>176</v>
      </c>
      <c r="D553" s="169" t="s">
        <v>13</v>
      </c>
      <c r="E553" s="169" t="s">
        <v>2710</v>
      </c>
      <c r="F553" s="169" t="s">
        <v>2711</v>
      </c>
      <c r="G553" s="167" t="s">
        <v>362</v>
      </c>
      <c r="H553" s="177" t="str">
        <f>HYPERLINK("http://blogfile.huashijingji.com/BlogFile/911-于涛老师.zip","课程包下载")</f>
        <v>课程包下载</v>
      </c>
      <c r="I553" s="169" t="s">
        <v>2712</v>
      </c>
      <c r="J553" s="171" t="s">
        <v>13</v>
      </c>
    </row>
    <row r="554" s="148" customFormat="1" ht="94.9" customHeight="1" spans="1:10">
      <c r="A554" s="172">
        <v>912</v>
      </c>
      <c r="B554" s="173" t="s">
        <v>2713</v>
      </c>
      <c r="C554" s="172" t="s">
        <v>153</v>
      </c>
      <c r="D554" s="174" t="s">
        <v>2714</v>
      </c>
      <c r="E554" s="174" t="s">
        <v>2715</v>
      </c>
      <c r="F554" s="174" t="s">
        <v>2716</v>
      </c>
      <c r="G554" s="172" t="s">
        <v>97</v>
      </c>
      <c r="H554" s="175" t="str">
        <f>HYPERLINK("http://blogfile.huashijingji.com/BlogFile/912-王东老师.zip","课程包下载")</f>
        <v>课程包下载</v>
      </c>
      <c r="I554" s="174" t="s">
        <v>2717</v>
      </c>
      <c r="J554" s="176" t="s">
        <v>13</v>
      </c>
    </row>
    <row r="555" s="148" customFormat="1" ht="94.9" customHeight="1" spans="1:10">
      <c r="A555" s="167">
        <v>913</v>
      </c>
      <c r="B555" s="168" t="s">
        <v>2718</v>
      </c>
      <c r="C555" s="167" t="s">
        <v>182</v>
      </c>
      <c r="D555" s="169" t="s">
        <v>2719</v>
      </c>
      <c r="E555" s="169" t="s">
        <v>2720</v>
      </c>
      <c r="F555" s="169" t="s">
        <v>2721</v>
      </c>
      <c r="G555" s="167" t="s">
        <v>278</v>
      </c>
      <c r="H555" s="177" t="str">
        <f>HYPERLINK("http://blogfile.huashijingji.com/BlogFile/913-张轩荣老师.zip","课程包下载")</f>
        <v>课程包下载</v>
      </c>
      <c r="I555" s="169" t="s">
        <v>2722</v>
      </c>
      <c r="J555" s="171" t="s">
        <v>13</v>
      </c>
    </row>
    <row r="556" s="148" customFormat="1" ht="96" customHeight="1" spans="1:10">
      <c r="A556" s="172">
        <v>914</v>
      </c>
      <c r="B556" s="173" t="s">
        <v>2723</v>
      </c>
      <c r="C556" s="172" t="s">
        <v>325</v>
      </c>
      <c r="D556" s="174" t="s">
        <v>2724</v>
      </c>
      <c r="E556" s="174" t="s">
        <v>2725</v>
      </c>
      <c r="F556" s="174" t="s">
        <v>2726</v>
      </c>
      <c r="G556" s="172" t="s">
        <v>26</v>
      </c>
      <c r="H556" s="175" t="str">
        <f>HYPERLINK("http://blogfile.huashijingji.com/BlogFile/916-黄谊江老师.zip","课程包下载")</f>
        <v>课程包下载</v>
      </c>
      <c r="I556" s="174" t="s">
        <v>2727</v>
      </c>
      <c r="J556" s="176" t="s">
        <v>13</v>
      </c>
    </row>
    <row r="557" ht="96" customHeight="1" spans="1:10">
      <c r="A557" s="167">
        <v>915</v>
      </c>
      <c r="B557" s="168" t="s">
        <v>2728</v>
      </c>
      <c r="C557" s="167" t="s">
        <v>146</v>
      </c>
      <c r="D557" s="169" t="s">
        <v>13</v>
      </c>
      <c r="E557" s="169" t="s">
        <v>2729</v>
      </c>
      <c r="F557" s="169" t="s">
        <v>2730</v>
      </c>
      <c r="G557" s="167" t="s">
        <v>20</v>
      </c>
      <c r="H557" s="178" t="str">
        <f>HYPERLINK("http://blogfile.huashijingji.com/BlogFile/915-李淼老师.zip","课程包下载")</f>
        <v>课程包下载</v>
      </c>
      <c r="I557" s="169" t="s">
        <v>2731</v>
      </c>
      <c r="J557" s="171" t="s">
        <v>13</v>
      </c>
    </row>
  </sheetData>
  <conditionalFormatting sqref="B3:B552">
    <cfRule type="duplicateValues" dxfId="10" priority="2"/>
  </conditionalFormatting>
  <conditionalFormatting sqref="B553:B557">
    <cfRule type="duplicateValues" dxfId="10" priority="1"/>
  </conditionalFormatting>
  <dataValidations count="2">
    <dataValidation type="list" allowBlank="1" showInputMessage="1" showErrorMessage="1" sqref="IV44 JA44:JB44 SR44 SW44:SX44 ACN44 ACS44:ACT44 AMJ44 AMO44:AMP44 AWF44 AWK44:AWL44 BGB44 BGG44:BGH44 BPX44 BQC44:BQD44 BZT44 BZY44:BZZ44 CJP44 CJU44:CJV44 CTL44 CTQ44:CTR44 DDH44 DDM44:DDN44 DND44 DNI44:DNJ44 DWZ44 DXE44:DXF44 EGV44 EHA44:EHB44 EQR44 EQW44:EQX44 FAN44 FAS44:FAT44 FKJ44 FKO44:FKP44 FUF44 FUK44:FUL44 GEB44 GEG44:GEH44 GNX44 GOC44:GOD44 GXT44 GXY44:GXZ44 HHP44 HHU44:HHV44 HRL44 HRQ44:HRR44 IBH44 IBM44:IBN44 ILD44 ILI44:ILJ44 IUZ44 IVE44:IVF44 JEV44 JFA44:JFB44 JOR44 JOW44:JOX44 JYN44 JYS44:JYT44 KIJ44 KIO44:KIP44 KSF44 KSK44:KSL44 LCB44 LCG44:LCH44 LLX44 LMC44:LMD44 LVT44 LVY44:LVZ44 MFP44 MFU44:MFV44 MPL44 MPQ44:MPR44 MZH44 MZM44:MZN44 NJD44 NJI44:NJJ44 NSZ44 NTE44:NTF44 OCV44 ODA44:ODB44 OMR44 OMW44:OMX44 OWN44 OWS44:OWT44 PGJ44 PGO44:PGP44 PQF44 PQK44:PQL44 QAB44 QAG44:QAH44 QJX44 QKC44:QKD44 QTT44 QTY44:QTZ44 RDP44 RDU44:RDV44 RNL44 RNQ44:RNR44 RXH44 RXM44:RXN44 SHD44 SHI44:SHJ44 SQZ44 SRE44:SRF44 TAV44 TBA44:TBB44 TKR44 TKW44:TKX44 TUN44 TUS44:TUT44 UEJ44 UEO44:UEP44 UOF44 UOK44:UOL44 UYB44 UYG44:UYH44 VHX44 VIC44:VID44 VRT44 VRY44:VRZ44 WBP44 WBU44:WBV44 WLL44 WLQ44:WLR44 WVH44 WVM44:WVN44 IV3:IV42 IV136:IV200 IV214:IV238 IV248:IV251 IW3:IW254 SR3:SR42 SR136:SR200 SR214:SR238 SR248:SR251 SS3:SS254 ACN3:ACN42 ACN136:ACN200 ACN214:ACN238 ACN248:ACN251 ACO3:ACO254 AMJ3:AMJ42 AMJ136:AMJ200 AMJ214:AMJ238 AMJ248:AMJ251 AMK3:AMK254 AWF3:AWF42 AWF136:AWF200 AWF214:AWF238 AWF248:AWF251 AWG3:AWG254 BGB3:BGB42 BGB136:BGB200 BGB214:BGB238 BGB248:BGB251 BGC3:BGC254 BPX3:BPX42 BPX136:BPX200 BPX214:BPX238 BPX248:BPX251 BPY3:BPY254 BZT3:BZT42 BZT136:BZT200 BZT214:BZT238 BZT248:BZT251 BZU3:BZU254 CJP3:CJP42 CJP136:CJP200 CJP214:CJP238 CJP248:CJP251 CJQ3:CJQ254 CTL3:CTL42 CTL136:CTL200 CTL214:CTL238 CTL248:CTL251 CTM3:CTM254 DDH3:DDH42 DDH136:DDH200 DDH214:DDH238 DDH248:DDH251 DDI3:DDI254 DND3:DND42 DND136:DND200 DND214:DND238 DND248:DND251 DNE3:DNE254 DWZ3:DWZ42 DWZ136:DWZ200 DWZ214:DWZ238 DWZ248:DWZ251 DXA3:DXA254 EGV3:EGV42 EGV136:EGV200 EGV214:EGV238 EGV248:EGV251 EGW3:EGW254 EQR3:EQR42 EQR136:EQR200 EQR214:EQR238 EQR248:EQR251 EQS3:EQS254 FAN3:FAN42 FAN136:FAN200 FAN214:FAN238 FAN248:FAN251 FAO3:FAO254 FKJ3:FKJ42 FKJ136:FKJ200 FKJ214:FKJ238 FKJ248:FKJ251 FKK3:FKK254 FUF3:FUF42 FUF136:FUF200 FUF214:FUF238 FUF248:FUF251 FUG3:FUG254 GEB3:GEB42 GEB136:GEB200 GEB214:GEB238 GEB248:GEB251 GEC3:GEC254 GNX3:GNX42 GNX136:GNX200 GNX214:GNX238 GNX248:GNX251 GNY3:GNY254 GXT3:GXT42 GXT136:GXT200 GXT214:GXT238 GXT248:GXT251 GXU3:GXU254 HHP3:HHP42 HHP136:HHP200 HHP214:HHP238 HHP248:HHP251 HHQ3:HHQ254 HRL3:HRL42 HRL136:HRL200 HRL214:HRL238 HRL248:HRL251 HRM3:HRM254 IBH3:IBH42 IBH136:IBH200 IBH214:IBH238 IBH248:IBH251 IBI3:IBI254 ILD3:ILD42 ILD136:ILD200 ILD214:ILD238 ILD248:ILD251 ILE3:ILE254 IUZ3:IUZ42 IUZ136:IUZ200 IUZ214:IUZ238 IUZ248:IUZ251 IVA3:IVA254 JEV3:JEV42 JEV136:JEV200 JEV214:JEV238 JEV248:JEV251 JEW3:JEW254 JOR3:JOR42 JOR136:JOR200 JOR214:JOR238 JOR248:JOR251 JOS3:JOS254 JYN3:JYN42 JYN136:JYN200 JYN214:JYN238 JYN248:JYN251 JYO3:JYO254 KIJ3:KIJ42 KIJ136:KIJ200 KIJ214:KIJ238 KIJ248:KIJ251 KIK3:KIK254 KSF3:KSF42 KSF136:KSF200 KSF214:KSF238 KSF248:KSF251 KSG3:KSG254 LCB3:LCB42 LCB136:LCB200 LCB214:LCB238 LCB248:LCB251 LCC3:LCC254 LLX3:LLX42 LLX136:LLX200 LLX214:LLX238 LLX248:LLX251 LLY3:LLY254 LVT3:LVT42 LVT136:LVT200 LVT214:LVT238 LVT248:LVT251 LVU3:LVU254 MFP3:MFP42 MFP136:MFP200 MFP214:MFP238 MFP248:MFP251 MFQ3:MFQ254 MPL3:MPL42 MPL136:MPL200 MPL214:MPL238 MPL248:MPL251 MPM3:MPM254 MZH3:MZH42 MZH136:MZH200 MZH214:MZH238 MZH248:MZH251 MZI3:MZI254 NJD3:NJD42 NJD136:NJD200 NJD214:NJD238 NJD248:NJD251 NJE3:NJE254 NSZ3:NSZ42 NSZ136:NSZ200 NSZ214:NSZ238 NSZ248:NSZ251 NTA3:NTA254 OCV3:OCV42 OCV136:OCV200 OCV214:OCV238 OCV248:OCV251 OCW3:OCW254 OMR3:OMR42 OMR136:OMR200 OMR214:OMR238 OMR248:OMR251 OMS3:OMS254 OWN3:OWN42 OWN136:OWN200 OWN214:OWN238 OWN248:OWN251 OWO3:OWO254 PGJ3:PGJ42 PGJ136:PGJ200 PGJ214:PGJ238 PGJ248:PGJ251 PGK3:PGK254 PQF3:PQF42 PQF136:PQF200 PQF214:PQF238 PQF248:PQF251 PQG3:PQG254 QAB3:QAB42 QAB136:QAB200 QAB214:QAB238 QAB248:QAB251 QAC3:QAC254 QJX3:QJX42 QJX136:QJX200 QJX214:QJX238 QJX248:QJX251 QJY3:QJY254 QTT3:QTT42 QTT136:QTT200 QTT214:QTT238 QTT248:QTT251 QTU3:QTU254 RDP3:RDP42 RDP136:RDP200 RDP214:RDP238 RDP248:RDP251 RDQ3:RDQ254 RNL3:RNL42 RNL136:RNL200 RNL214:RNL238 RNL248:RNL251 RNM3:RNM254 RXH3:RXH42 RXH136:RXH200 RXH214:RXH238 RXH248:RXH251 RXI3:RXI254 SHD3:SHD42 SHD136:SHD200 SHD214:SHD238 SHD248:SHD251 SHE3:SHE254 SQZ3:SQZ42 SQZ136:SQZ200 SQZ214:SQZ238 SQZ248:SQZ251 SRA3:SRA254 TAV3:TAV42 TAV136:TAV200 TAV214:TAV238 TAV248:TAV251 TAW3:TAW254 TKR3:TKR42 TKR136:TKR200 TKR214:TKR238 TKR248:TKR251 TKS3:TKS254 TUN3:TUN42 TUN136:TUN200 TUN214:TUN238 TUN248:TUN251 TUO3:TUO254 UEJ3:UEJ42 UEJ136:UEJ200 UEJ214:UEJ238 UEJ248:UEJ251 UEK3:UEK254 UOF3:UOF42 UOF136:UOF200 UOF214:UOF238 UOF248:UOF251 UOG3:UOG254 UYB3:UYB42 UYB136:UYB200 UYB214:UYB238 UYB248:UYB251 UYC3:UYC254 VHX3:VHX42 VHX136:VHX200 VHX214:VHX238 VHX248:VHX251 VHY3:VHY254 VRT3:VRT42 VRT136:VRT200 VRT214:VRT238 VRT248:VRT251 VRU3:VRU254 WBP3:WBP42 WBP136:WBP200 WBP214:WBP238 WBP248:WBP251 WBQ3:WBQ254 WLL3:WLL42 WLL136:WLL200 WLL214:WLL238 WLL248:WLL251 WLM3:WLM254 WVH3:WVH42 WVH136:WVH200 WVH214:WVH238 WVH248:WVH251 WVI3:WVI254 JA3:JB42 SW3:SX42 ACS3:ACT42 AMO3:AMP42 AWK3:AWL42 BGG3:BGH42 BQC3:BQD42 BZY3:BZZ42 CJU3:CJV42 CTQ3:CTR42 DDM3:DDN42 DNI3:DNJ42 DXE3:DXF42 EHA3:EHB42 EQW3:EQX42 FAS3:FAT42 FKO3:FKP42 FUK3:FUL42 GEG3:GEH42 GOC3:GOD42 GXY3:GXZ42 HHU3:HHV42 HRQ3:HRR42 IBM3:IBN42 ILI3:ILJ42 IVE3:IVF42 JFA3:JFB42 JOW3:JOX42 JYS3:JYT42 KIO3:KIP42 KSK3:KSL42 LCG3:LCH42 LMC3:LMD42 LVY3:LVZ42 MFU3:MFV42 MPQ3:MPR42 MZM3:MZN42 NJI3:NJJ42 NTE3:NTF42 ODA3:ODB42 OMW3:OMX42 OWS3:OWT42 PGO3:PGP42 PQK3:PQL42 QAG3:QAH42 QKC3:QKD42 QTY3:QTZ42 RDU3:RDV42 RNQ3:RNR42 RXM3:RXN42 SHI3:SHJ42 SRE3:SRF42 TBA3:TBB42 TKW3:TKX42 TUS3:TUT42 UEO3:UEP42 UOK3:UOL42 UYG3:UYH42 VIC3:VID42 VRY3:VRZ42 WBU3:WBV42 WLQ3:WLR42 WVM3:WVN42 JA136:JB200 SW136:SX200 ACS136:ACT200 AMO136:AMP200 AWK136:AWL200 BGG136:BGH200 BQC136:BQD200 BZY136:BZZ200 CJU136:CJV200 CTQ136:CTR200 DDM136:DDN200 DNI136:DNJ200 DXE136:DXF200 EHA136:EHB200 EQW136:EQX200 FAS136:FAT200 FKO136:FKP200 FUK136:FUL200 GEG136:GEH200 GOC136:GOD200 GXY136:GXZ200 HHU136:HHV200 HRQ136:HRR200 IBM136:IBN200 ILI136:ILJ200 IVE136:IVF200 JFA136:JFB200 JOW136:JOX200 JYS136:JYT200 KIO136:KIP200 KSK136:KSL200 LCG136:LCH200 LMC136:LMD200 LVY136:LVZ200 MFU136:MFV200 MPQ136:MPR200 MZM136:MZN200 NJI136:NJJ200 NTE136:NTF200 ODA136:ODB200 OMW136:OMX200 OWS136:OWT200 PGO136:PGP200 PQK136:PQL200 QAG136:QAH200 QKC136:QKD200 QTY136:QTZ200 RDU136:RDV200 RNQ136:RNR200 RXM136:RXN200 SHI136:SHJ200 SRE136:SRF200 TBA136:TBB200 TKW136:TKX200 TUS136:TUT200 UEO136:UEP200 UOK136:UOL200 UYG136:UYH200 VIC136:VID200 VRY136:VRZ200 WBU136:WBV200 WLQ136:WLR200 WVM136:WVN200 JA214:JB238 SW214:SX238 ACS214:ACT238 AMO214:AMP238 AWK214:AWL238 BGG214:BGH238 BQC214:BQD238 BZY214:BZZ238 CJU214:CJV238 CTQ214:CTR238 DDM214:DDN238 DNI214:DNJ238 DXE214:DXF238 EHA214:EHB238 EQW214:EQX238 FAS214:FAT238 FKO214:FKP238 FUK214:FUL238 GEG214:GEH238 GOC214:GOD238 GXY214:GXZ238 HHU214:HHV238 HRQ214:HRR238 IBM214:IBN238 ILI214:ILJ238 IVE214:IVF238 JFA214:JFB238 JOW214:JOX238 JYS214:JYT238 KIO214:KIP238 KSK214:KSL238 LCG214:LCH238 LMC214:LMD238 LVY214:LVZ238 MFU214:MFV238 MPQ214:MPR238 MZM214:MZN238 NJI214:NJJ238 NTE214:NTF238 ODA214:ODB238 OMW214:OMX238 OWS214:OWT238 PGO214:PGP238 PQK214:PQL238 QAG214:QAH238 QKC214:QKD238 QTY214:QTZ238 RDU214:RDV238 RNQ214:RNR238 RXM214:RXN238 SHI214:SHJ238 SRE214:SRF238 TBA214:TBB238 TKW214:TKX238 TUS214:TUT238 UEO214:UEP238 UOK214:UOL238 UYG214:UYH238 VIC214:VID238 VRY214:VRZ238 WBU214:WBV238 WLQ214:WLR238 WVM214:WVN238 JA248:JB251 SW248:SX251 ACS248:ACT251 AMO248:AMP251 AWK248:AWL251 BGG248:BGH251 BQC248:BQD251 BZY248:BZZ251 CJU248:CJV251 CTQ248:CTR251 DDM248:DDN251 DNI248:DNJ251 DXE248:DXF251 EHA248:EHB251 EQW248:EQX251 FAS248:FAT251 FKO248:FKP251 FUK248:FUL251 GEG248:GEH251 GOC248:GOD251 GXY248:GXZ251 HHU248:HHV251 HRQ248:HRR251 IBM248:IBN251 ILI248:ILJ251 IVE248:IVF251 JFA248:JFB251 JOW248:JOX251 JYS248:JYT251 KIO248:KIP251 KSK248:KSL251 LCG248:LCH251 LMC248:LMD251 LVY248:LVZ251 MFU248:MFV251 MPQ248:MPR251 MZM248:MZN251 NJI248:NJJ251 NTE248:NTF251 ODA248:ODB251 OMW248:OMX251 OWS248:OWT251 PGO248:PGP251 PQK248:PQL251 QAG248:QAH251 QKC248:QKD251 QTY248:QTZ251 RDU248:RDV251 RNQ248:RNR251 RXM248:RXN251 SHI248:SHJ251 SRE248:SRF251 TBA248:TBB251 TKW248:TKX251 TUS248:TUT251 UEO248:UEP251 UOK248:UOL251 UYG248:UYH251 VIC248:VID251 VRY248:VRZ251 WBU248:WBV251 WLQ248:WLR251 WVM248:WVN251">
      <formula1>"党史党建,综合管理,银行培训,5G/数字化/科技,人力资源,保险培训,总裁班/股权/宏观,生产管理,地产/建筑/医疗,短视频/互联网,思维技术,电力/烟草/通信,财务/税务,领导力/执行,沙盘模拟,心理学/职业素养/礼仪,营销/连锁/谈判,国学/家庭/养生,行政办公/写作,TTT/演讲,学标杆名企"</formula1>
    </dataValidation>
    <dataValidation type="list" allowBlank="1" showInputMessage="1" showErrorMessage="1" sqref="IV45:IV63 IV92:IV98 IV100:IV119 IV201:IV213 IV239:IV247 IV252:IV254 SR45:SR63 SR92:SR98 SR100:SR119 SR201:SR213 SR239:SR247 SR252:SR254 ACN45:ACN63 ACN92:ACN98 ACN100:ACN119 ACN201:ACN213 ACN239:ACN247 ACN252:ACN254 AMJ45:AMJ63 AMJ92:AMJ98 AMJ100:AMJ119 AMJ201:AMJ213 AMJ239:AMJ247 AMJ252:AMJ254 AWF45:AWF63 AWF92:AWF98 AWF100:AWF119 AWF201:AWF213 AWF239:AWF247 AWF252:AWF254 BGB45:BGB63 BGB92:BGB98 BGB100:BGB119 BGB201:BGB213 BGB239:BGB247 BGB252:BGB254 BPX45:BPX63 BPX92:BPX98 BPX100:BPX119 BPX201:BPX213 BPX239:BPX247 BPX252:BPX254 BZT45:BZT63 BZT92:BZT98 BZT100:BZT119 BZT201:BZT213 BZT239:BZT247 BZT252:BZT254 CJP45:CJP63 CJP92:CJP98 CJP100:CJP119 CJP201:CJP213 CJP239:CJP247 CJP252:CJP254 CTL45:CTL63 CTL92:CTL98 CTL100:CTL119 CTL201:CTL213 CTL239:CTL247 CTL252:CTL254 DDH45:DDH63 DDH92:DDH98 DDH100:DDH119 DDH201:DDH213 DDH239:DDH247 DDH252:DDH254 DND45:DND63 DND92:DND98 DND100:DND119 DND201:DND213 DND239:DND247 DND252:DND254 DWZ45:DWZ63 DWZ92:DWZ98 DWZ100:DWZ119 DWZ201:DWZ213 DWZ239:DWZ247 DWZ252:DWZ254 EGV45:EGV63 EGV92:EGV98 EGV100:EGV119 EGV201:EGV213 EGV239:EGV247 EGV252:EGV254 EQR45:EQR63 EQR92:EQR98 EQR100:EQR119 EQR201:EQR213 EQR239:EQR247 EQR252:EQR254 FAN45:FAN63 FAN92:FAN98 FAN100:FAN119 FAN201:FAN213 FAN239:FAN247 FAN252:FAN254 FKJ45:FKJ63 FKJ92:FKJ98 FKJ100:FKJ119 FKJ201:FKJ213 FKJ239:FKJ247 FKJ252:FKJ254 FUF45:FUF63 FUF92:FUF98 FUF100:FUF119 FUF201:FUF213 FUF239:FUF247 FUF252:FUF254 GEB45:GEB63 GEB92:GEB98 GEB100:GEB119 GEB201:GEB213 GEB239:GEB247 GEB252:GEB254 GNX45:GNX63 GNX92:GNX98 GNX100:GNX119 GNX201:GNX213 GNX239:GNX247 GNX252:GNX254 GXT45:GXT63 GXT92:GXT98 GXT100:GXT119 GXT201:GXT213 GXT239:GXT247 GXT252:GXT254 HHP45:HHP63 HHP92:HHP98 HHP100:HHP119 HHP201:HHP213 HHP239:HHP247 HHP252:HHP254 HRL45:HRL63 HRL92:HRL98 HRL100:HRL119 HRL201:HRL213 HRL239:HRL247 HRL252:HRL254 IBH45:IBH63 IBH92:IBH98 IBH100:IBH119 IBH201:IBH213 IBH239:IBH247 IBH252:IBH254 ILD45:ILD63 ILD92:ILD98 ILD100:ILD119 ILD201:ILD213 ILD239:ILD247 ILD252:ILD254 IUZ45:IUZ63 IUZ92:IUZ98 IUZ100:IUZ119 IUZ201:IUZ213 IUZ239:IUZ247 IUZ252:IUZ254 JEV45:JEV63 JEV92:JEV98 JEV100:JEV119 JEV201:JEV213 JEV239:JEV247 JEV252:JEV254 JOR45:JOR63 JOR92:JOR98 JOR100:JOR119 JOR201:JOR213 JOR239:JOR247 JOR252:JOR254 JYN45:JYN63 JYN92:JYN98 JYN100:JYN119 JYN201:JYN213 JYN239:JYN247 JYN252:JYN254 KIJ45:KIJ63 KIJ92:KIJ98 KIJ100:KIJ119 KIJ201:KIJ213 KIJ239:KIJ247 KIJ252:KIJ254 KSF45:KSF63 KSF92:KSF98 KSF100:KSF119 KSF201:KSF213 KSF239:KSF247 KSF252:KSF254 LCB45:LCB63 LCB92:LCB98 LCB100:LCB119 LCB201:LCB213 LCB239:LCB247 LCB252:LCB254 LLX45:LLX63 LLX92:LLX98 LLX100:LLX119 LLX201:LLX213 LLX239:LLX247 LLX252:LLX254 LVT45:LVT63 LVT92:LVT98 LVT100:LVT119 LVT201:LVT213 LVT239:LVT247 LVT252:LVT254 MFP45:MFP63 MFP92:MFP98 MFP100:MFP119 MFP201:MFP213 MFP239:MFP247 MFP252:MFP254 MPL45:MPL63 MPL92:MPL98 MPL100:MPL119 MPL201:MPL213 MPL239:MPL247 MPL252:MPL254 MZH45:MZH63 MZH92:MZH98 MZH100:MZH119 MZH201:MZH213 MZH239:MZH247 MZH252:MZH254 NJD45:NJD63 NJD92:NJD98 NJD100:NJD119 NJD201:NJD213 NJD239:NJD247 NJD252:NJD254 NSZ45:NSZ63 NSZ92:NSZ98 NSZ100:NSZ119 NSZ201:NSZ213 NSZ239:NSZ247 NSZ252:NSZ254 OCV45:OCV63 OCV92:OCV98 OCV100:OCV119 OCV201:OCV213 OCV239:OCV247 OCV252:OCV254 OMR45:OMR63 OMR92:OMR98 OMR100:OMR119 OMR201:OMR213 OMR239:OMR247 OMR252:OMR254 OWN45:OWN63 OWN92:OWN98 OWN100:OWN119 OWN201:OWN213 OWN239:OWN247 OWN252:OWN254 PGJ45:PGJ63 PGJ92:PGJ98 PGJ100:PGJ119 PGJ201:PGJ213 PGJ239:PGJ247 PGJ252:PGJ254 PQF45:PQF63 PQF92:PQF98 PQF100:PQF119 PQF201:PQF213 PQF239:PQF247 PQF252:PQF254 QAB45:QAB63 QAB92:QAB98 QAB100:QAB119 QAB201:QAB213 QAB239:QAB247 QAB252:QAB254 QJX45:QJX63 QJX92:QJX98 QJX100:QJX119 QJX201:QJX213 QJX239:QJX247 QJX252:QJX254 QTT45:QTT63 QTT92:QTT98 QTT100:QTT119 QTT201:QTT213 QTT239:QTT247 QTT252:QTT254 RDP45:RDP63 RDP92:RDP98 RDP100:RDP119 RDP201:RDP213 RDP239:RDP247 RDP252:RDP254 RNL45:RNL63 RNL92:RNL98 RNL100:RNL119 RNL201:RNL213 RNL239:RNL247 RNL252:RNL254 RXH45:RXH63 RXH92:RXH98 RXH100:RXH119 RXH201:RXH213 RXH239:RXH247 RXH252:RXH254 SHD45:SHD63 SHD92:SHD98 SHD100:SHD119 SHD201:SHD213 SHD239:SHD247 SHD252:SHD254 SQZ45:SQZ63 SQZ92:SQZ98 SQZ100:SQZ119 SQZ201:SQZ213 SQZ239:SQZ247 SQZ252:SQZ254 TAV45:TAV63 TAV92:TAV98 TAV100:TAV119 TAV201:TAV213 TAV239:TAV247 TAV252:TAV254 TKR45:TKR63 TKR92:TKR98 TKR100:TKR119 TKR201:TKR213 TKR239:TKR247 TKR252:TKR254 TUN45:TUN63 TUN92:TUN98 TUN100:TUN119 TUN201:TUN213 TUN239:TUN247 TUN252:TUN254 UEJ45:UEJ63 UEJ92:UEJ98 UEJ100:UEJ119 UEJ201:UEJ213 UEJ239:UEJ247 UEJ252:UEJ254 UOF45:UOF63 UOF92:UOF98 UOF100:UOF119 UOF201:UOF213 UOF239:UOF247 UOF252:UOF254 UYB45:UYB63 UYB92:UYB98 UYB100:UYB119 UYB201:UYB213 UYB239:UYB247 UYB252:UYB254 VHX45:VHX63 VHX92:VHX98 VHX100:VHX119 VHX201:VHX213 VHX239:VHX247 VHX252:VHX254 VRT45:VRT63 VRT92:VRT98 VRT100:VRT119 VRT201:VRT213 VRT239:VRT247 VRT252:VRT254 WBP45:WBP63 WBP92:WBP98 WBP100:WBP119 WBP201:WBP213 WBP239:WBP247 WBP252:WBP254 WLL45:WLL63 WLL92:WLL98 WLL100:WLL119 WLL201:WLL213 WLL239:WLL247 WLL252:WLL254 WVH45:WVH63 WVH92:WVH98 WVH100:WVH119 WVH201:WVH213 WVH239:WVH247 WVH252:WVH254 JA45:JB63 SW45:SX63 ACS45:ACT63 AMO45:AMP63 AWK45:AWL63 BGG45:BGH63 BQC45:BQD63 BZY45:BZZ63 CJU45:CJV63 CTQ45:CTR63 DDM45:DDN63 DNI45:DNJ63 DXE45:DXF63 EHA45:EHB63 EQW45:EQX63 FAS45:FAT63 FKO45:FKP63 FUK45:FUL63 GEG45:GEH63 GOC45:GOD63 GXY45:GXZ63 HHU45:HHV63 HRQ45:HRR63 IBM45:IBN63 ILI45:ILJ63 IVE45:IVF63 JFA45:JFB63 JOW45:JOX63 JYS45:JYT63 KIO45:KIP63 KSK45:KSL63 LCG45:LCH63 LMC45:LMD63 LVY45:LVZ63 MFU45:MFV63 MPQ45:MPR63 MZM45:MZN63 NJI45:NJJ63 NTE45:NTF63 ODA45:ODB63 OMW45:OMX63 OWS45:OWT63 PGO45:PGP63 PQK45:PQL63 QAG45:QAH63 QKC45:QKD63 QTY45:QTZ63 RDU45:RDV63 RNQ45:RNR63 RXM45:RXN63 SHI45:SHJ63 SRE45:SRF63 TBA45:TBB63 TKW45:TKX63 TUS45:TUT63 UEO45:UEP63 UOK45:UOL63 UYG45:UYH63 VIC45:VID63 VRY45:VRZ63 WBU45:WBV63 WLQ45:WLR63 WVM45:WVN63 JA92:JB98 SW92:SX98 ACS92:ACT98 AMO92:AMP98 AWK92:AWL98 BGG92:BGH98 BQC92:BQD98 BZY92:BZZ98 CJU92:CJV98 CTQ92:CTR98 DDM92:DDN98 DNI92:DNJ98 DXE92:DXF98 EHA92:EHB98 EQW92:EQX98 FAS92:FAT98 FKO92:FKP98 FUK92:FUL98 GEG92:GEH98 GOC92:GOD98 GXY92:GXZ98 HHU92:HHV98 HRQ92:HRR98 IBM92:IBN98 ILI92:ILJ98 IVE92:IVF98 JFA92:JFB98 JOW92:JOX98 JYS92:JYT98 KIO92:KIP98 KSK92:KSL98 LCG92:LCH98 LMC92:LMD98 LVY92:LVZ98 MFU92:MFV98 MPQ92:MPR98 MZM92:MZN98 NJI92:NJJ98 NTE92:NTF98 ODA92:ODB98 OMW92:OMX98 OWS92:OWT98 PGO92:PGP98 PQK92:PQL98 QAG92:QAH98 QKC92:QKD98 QTY92:QTZ98 RDU92:RDV98 RNQ92:RNR98 RXM92:RXN98 SHI92:SHJ98 SRE92:SRF98 TBA92:TBB98 TKW92:TKX98 TUS92:TUT98 UEO92:UEP98 UOK92:UOL98 UYG92:UYH98 VIC92:VID98 VRY92:VRZ98 WBU92:WBV98 WLQ92:WLR98 WVM92:WVN98 JA100:JB119 SW100:SX119 ACS100:ACT119 AMO100:AMP119 AWK100:AWL119 BGG100:BGH119 BQC100:BQD119 BZY100:BZZ119 CJU100:CJV119 CTQ100:CTR119 DDM100:DDN119 DNI100:DNJ119 DXE100:DXF119 EHA100:EHB119 EQW100:EQX119 FAS100:FAT119 FKO100:FKP119 FUK100:FUL119 GEG100:GEH119 GOC100:GOD119 GXY100:GXZ119 HHU100:HHV119 HRQ100:HRR119 IBM100:IBN119 ILI100:ILJ119 IVE100:IVF119 JFA100:JFB119 JOW100:JOX119 JYS100:JYT119 KIO100:KIP119 KSK100:KSL119 LCG100:LCH119 LMC100:LMD119 LVY100:LVZ119 MFU100:MFV119 MPQ100:MPR119 MZM100:MZN119 NJI100:NJJ119 NTE100:NTF119 ODA100:ODB119 OMW100:OMX119 OWS100:OWT119 PGO100:PGP119 PQK100:PQL119 QAG100:QAH119 QKC100:QKD119 QTY100:QTZ119 RDU100:RDV119 RNQ100:RNR119 RXM100:RXN119 SHI100:SHJ119 SRE100:SRF119 TBA100:TBB119 TKW100:TKX119 TUS100:TUT119 UEO100:UEP119 UOK100:UOL119 UYG100:UYH119 VIC100:VID119 VRY100:VRZ119 WBU100:WBV119 WLQ100:WLR119 WVM100:WVN119 JA201:JB213 SW201:SX213 ACS201:ACT213 AMO201:AMP213 AWK201:AWL213 BGG201:BGH213 BQC201:BQD213 BZY201:BZZ213 CJU201:CJV213 CTQ201:CTR213 DDM201:DDN213 DNI201:DNJ213 DXE201:DXF213 EHA201:EHB213 EQW201:EQX213 FAS201:FAT213 FKO201:FKP213 FUK201:FUL213 GEG201:GEH213 GOC201:GOD213 GXY201:GXZ213 HHU201:HHV213 HRQ201:HRR213 IBM201:IBN213 ILI201:ILJ213 IVE201:IVF213 JFA201:JFB213 JOW201:JOX213 JYS201:JYT213 KIO201:KIP213 KSK201:KSL213 LCG201:LCH213 LMC201:LMD213 LVY201:LVZ213 MFU201:MFV213 MPQ201:MPR213 MZM201:MZN213 NJI201:NJJ213 NTE201:NTF213 ODA201:ODB213 OMW201:OMX213 OWS201:OWT213 PGO201:PGP213 PQK201:PQL213 QAG201:QAH213 QKC201:QKD213 QTY201:QTZ213 RDU201:RDV213 RNQ201:RNR213 RXM201:RXN213 SHI201:SHJ213 SRE201:SRF213 TBA201:TBB213 TKW201:TKX213 TUS201:TUT213 UEO201:UEP213 UOK201:UOL213 UYG201:UYH213 VIC201:VID213 VRY201:VRZ213 WBU201:WBV213 WLQ201:WLR213 WVM201:WVN213 JA239:JB247 SW239:SX247 ACS239:ACT247 AMO239:AMP247 AWK239:AWL247 BGG239:BGH247 BQC239:BQD247 BZY239:BZZ247 CJU239:CJV247 CTQ239:CTR247 DDM239:DDN247 DNI239:DNJ247 DXE239:DXF247 EHA239:EHB247 EQW239:EQX247 FAS239:FAT247 FKO239:FKP247 FUK239:FUL247 GEG239:GEH247 GOC239:GOD247 GXY239:GXZ247 HHU239:HHV247 HRQ239:HRR247 IBM239:IBN247 ILI239:ILJ247 IVE239:IVF247 JFA239:JFB247 JOW239:JOX247 JYS239:JYT247 KIO239:KIP247 KSK239:KSL247 LCG239:LCH247 LMC239:LMD247 LVY239:LVZ247 MFU239:MFV247 MPQ239:MPR247 MZM239:MZN247 NJI239:NJJ247 NTE239:NTF247 ODA239:ODB247 OMW239:OMX247 OWS239:OWT247 PGO239:PGP247 PQK239:PQL247 QAG239:QAH247 QKC239:QKD247 QTY239:QTZ247 RDU239:RDV247 RNQ239:RNR247 RXM239:RXN247 SHI239:SHJ247 SRE239:SRF247 TBA239:TBB247 TKW239:TKX247 TUS239:TUT247 UEO239:UEP247 UOK239:UOL247 UYG239:UYH247 VIC239:VID247 VRY239:VRZ247 WBU239:WBV247 WLQ239:WLR247 WVM239:WVN247 JA252:JB254 SW252:SX254 ACS252:ACT254 AMO252:AMP254 AWK252:AWL254 BGG252:BGH254 BQC252:BQD254 BZY252:BZZ254 CJU252:CJV254 CTQ252:CTR254 DDM252:DDN254 DNI252:DNJ254 DXE252:DXF254 EHA252:EHB254 EQW252:EQX254 FAS252:FAT254 FKO252:FKP254 FUK252:FUL254 GEG252:GEH254 GOC252:GOD254 GXY252:GXZ254 HHU252:HHV254 HRQ252:HRR254 IBM252:IBN254 ILI252:ILJ254 IVE252:IVF254 JFA252:JFB254 JOW252:JOX254 JYS252:JYT254 KIO252:KIP254 KSK252:KSL254 LCG252:LCH254 LMC252:LMD254 LVY252:LVZ254 MFU252:MFV254 MPQ252:MPR254 MZM252:MZN254 NJI252:NJJ254 NTE252:NTF254 ODA252:ODB254 OMW252:OMX254 OWS252:OWT254 PGO252:PGP254 PQK252:PQL254 QAG252:QAH254 QKC252:QKD254 QTY252:QTZ254 RDU252:RDV254 RNQ252:RNR254 RXM252:RXN254 SHI252:SHJ254 SRE252:SRF254 TBA252:TBB254 TKW252:TKX254 TUS252:TUT254 UEO252:UEP254 UOK252:UOL254 UYG252:UYH254 VIC252:VID254 VRY252:VRZ254 WBU252:WBV254 WLQ252:WLR254 WVM252:WVN254">
      <formula1>"党史党建,综合管理,银行培训,5G/数字化/科技,人力资源,保险培训,总裁班/股东/宏观,生产管理,地产/建筑/医疗,短视频/互联网,思维技术,电力/烟草/通信,财务/税务,领导力/执行,沙盘模拟,心理学/像素/礼仪,营销/连锁/谈判,国学/家庭/养生,行政办公/写作,TTT/演讲,学标杆名企"</formula1>
    </dataValidation>
  </dataValidations>
  <hyperlinks>
    <hyperlink ref="J4" r:id="rId3" display="http://www.dianzikejian.com/content_2136.html" tooltip="http://www.dianzikejian.com/content_2136.html"/>
    <hyperlink ref="J342" r:id="rId4" display="https://v.youku.com/v_show/id_XNTg1NTg2NTI1Ng==.html"/>
    <hyperlink ref="J339" r:id="rId5" display="https://v.youku.com/v_show/id_XNTg0NTQwNzYyMA==.html"/>
    <hyperlink ref="J338" r:id="rId6" display="https://v.youku.com/v_show/id_XNTg0MTg5MDA2OA==.html&#10;"/>
    <hyperlink ref="J337" r:id="rId7" display="https://v.youku.com/v_show/id_XNTg0MTczMDE2MA==.html?spm=a2hbt.13141534.1_2.d_3&amp;scm=20140719.manual.114461.video_XNTg0MTczMDE2MA=="/>
    <hyperlink ref="J333" r:id="rId8" display="https://v.youku.com/v_show/id_XNTg1MzQ2OTM3Mg==.html"/>
    <hyperlink ref="J328" r:id="rId9" display="https://www.iqiyi.com/v_1wyhhaudc2s.html   "/>
    <hyperlink ref="J325" r:id="rId10" display="https://v.youku.com/v_show/id_XNTE2MDg5MDE2NA==.html"/>
    <hyperlink ref="J324" r:id="rId11" display="——"/>
    <hyperlink ref="J320" r:id="rId12" display="https://v.youku.com/v_show/id_XNTE4MTU1NjU2NA==.html&#10;"/>
    <hyperlink ref="J317" r:id="rId13" display="https://v.youku.com/v_show/id_XNTg2NTM5NzQ0MA==.html"/>
    <hyperlink ref="J316" r:id="rId14" display="https://v.youku.com/v_show/id_XNTE2MDgwODMyMA==.html?fromvsogou=1&amp;ctid=16be3949de72c4ed&amp;refer=pgy_operation.wulin.tl_00003189_1000_mymaia_19060400"/>
    <hyperlink ref="J314" r:id="rId15" display="http://www.iqiyi.com/v_1twiq40x01c.html?social_platform=link&amp;p1=2_22_221&amp;_frd=nBGcCiAl4pxW3fXJxT82YeexLBtj4WqkELJ%2BHut51Km7S6S6JuLplG2PYI8J0JUdns8mx%2FJYjWUS5XeX0045%2F8z1lu9mIDtbbjtewsdOsy8%3D"/>
    <hyperlink ref="J309" r:id="rId16" display="https://v.youku.com/v_show/id_XNTE2MTg0NTkxMg==.html?spm=a2h0c.8166622.PhoneSokuUgc_1.dscreenshot"/>
    <hyperlink ref="J308" r:id="rId17" display="https://pan.baidu.com/s/1N36OSLrwLWhO8BnYE7XkhA?pwd=pfk3&#10; 提取码: pfk3 （百度网盘）"/>
    <hyperlink ref="J307" r:id="rId18" display="https://v.qq.com/x/page/c3248bbpzb6.html&#10;"/>
    <hyperlink ref="J304" r:id="rId19" display="https://v.youku.com/v_show/id_XNTE3MTk1NzQ4OA==.html"/>
    <hyperlink ref="J297" r:id="rId20" display="https://v.youku.com/v_show/id_XNTgxNDA2MTA2MA==.html"/>
    <hyperlink ref="J295" r:id="rId21" display="https://v.youku.com/v_show/id_XNDYxNjczODE1Ng==.html"/>
    <hyperlink ref="J289" r:id="rId22" display="https://v.youku.com/v_show/id_XNTgzNTk3MjU1Ng==.html"/>
    <hyperlink ref="J285" r:id="rId23" display="https://v.youku.com/v_show/id_XNDQ0MTU0NzEwOA==.html?fromvsogou=1&amp;ctid=16be3949de72c4ed&amp;refer=pgy_operation.wulin.tl_00003189_1000_mymaia_19060400"/>
    <hyperlink ref="J284" r:id="rId24" display="https://v.youku.com/v_show/id_XMTgyMTQwODg5Ng==.html"/>
    <hyperlink ref="J266" r:id="rId25" display="https://v.youku.com/v_show/id_XNTg2MTAwMjAzMg==.html&#10;"/>
    <hyperlink ref="J261" r:id="rId26" display="https://v.youku.com/v_show/id_XNDY5NjgzNjYzMg==.html?spm=a2hcb.playlsit.page.1"/>
    <hyperlink ref="J258" r:id="rId27" display="http://www.dianzikejian.com/content_1039.html"/>
    <hyperlink ref="J321" r:id="rId28" display="https://v.youku.com/v_show/id_XNTE2MTI4OTc4NA==.html"/>
    <hyperlink ref="J319" r:id="rId29" display="https://v.youku.com/v_show/id_XNTE2MzQ2Mjk4OA==.html"/>
    <hyperlink ref="J269" r:id="rId30" display="https://v.youku.com/v_show/id_XNTEyNTg5NjM5Ng==.html" tooltip="https://v.youku.com/v_show/id_XNTEyNTg5NjM5Ng==.html"/>
    <hyperlink ref="J271" r:id="rId31" display="https://v.youku.com/v_show/id_XNDg2MjM5MzMxNg==.html "/>
    <hyperlink ref="J268" r:id="rId32" display="https://www.bilibili.com/video/av543070919/"/>
    <hyperlink ref="J323" r:id="rId33" display="http://www.dianzikejian.com/content_8342.html"/>
    <hyperlink ref="J315" r:id="rId34" display="https://v.youku.com/v_show/id_XNTE2MDgwNTIwNA==.html?fromvsogou=1&amp;ctid=16be3949de72c4ed&amp;refer=pgy_operation.wulin.tl_00003189_1000_mymaia_19060400"/>
    <hyperlink ref="J340" r:id="rId35" display="https://www.zhihu.com/zvideo/1466467512154501120"/>
    <hyperlink ref="J303" r:id="rId36" display="https://www.ixigua.com/6961744820817625636?logTag=d9d575482624ada21dbd&amp;wid_try=1"/>
    <hyperlink ref="J264" r:id="rId37" display="http://www.dianzikejian.com/content_3028.html"/>
    <hyperlink ref="J331" r:id="rId38" display="https://www.bilibili.com/video/BV1u64y1Y7Tw/"/>
    <hyperlink ref="J292" r:id="rId39" display="http://www.iqiyi.com/v_1wye8gppbnk.html"/>
    <hyperlink ref="J294" r:id="rId40" display="http://www.dianzikejian.com/content_6187.html"/>
    <hyperlink ref="J279" r:id="rId41" display="http://www.dianzikejian.com/content_771.html"/>
    <hyperlink ref="J302" r:id="rId42" display="https://pan.baidu.com/s/1NKvvJkHJb1qVTiTuxQJq-A &#10;提取码：ctv4 "/>
    <hyperlink ref="J332" r:id="rId43" display="https://v.youku.com/v_show/id_XNTg2NTk4NTM3Ng==.html&#10;"/>
    <hyperlink ref="J330" r:id="rId44" display="https://v.qq.com/x/page/t3308fbdtd0.html"/>
    <hyperlink ref="J312" r:id="rId45" display="——" tooltip="https://app3s0aub3m2499.h5.xiaoeknow.com/v2/course/alive/l_612c97e1e4b0e1ddfcf2b8d7?"/>
    <hyperlink ref="J280" r:id="rId46" display="http://www.dianzikejian.com/content_3206.html"/>
    <hyperlink ref="J326" r:id="rId47" display="https://v.youku.com/v_show/id_XNTgxNDA3MDU1Mg==.html" tooltip="https://v.youku.com/v_show/id_XNTgxNDA3MDU1Mg==.html"/>
    <hyperlink ref="J275" r:id="rId48" display="http://www.dianzikejian.com/content_1024.html" tooltip="http://www.dianzikejian.com/content_1024.html"/>
    <hyperlink ref="J260" r:id="rId49" display="https://www.bilibili.com/video/av415573585/" tooltip="https://www.bilibili.com/video/av415573585/"/>
    <hyperlink ref="J341" r:id="rId50" display="https://v.youku.com/v_show/id_XNTg0ODY5NjY5Mg==.html" tooltip="https://v.youku.com/v_show/id_XNTg0ODY5NjY5Mg==.html"/>
    <hyperlink ref="J270" r:id="rId51" display="https://v.youku.com/v_show/id_XNTE2MjIxNTE5Ng==.html"/>
    <hyperlink ref="J313" r:id="rId52" display="https://v.youku.com/v_show/id_XNTE5NDcwNjI1Mg==.html"/>
    <hyperlink ref="J336" r:id="rId53" display="https://v.youku.com/v_show/id_XNTg0NTUyNjM2MA==.html"/>
    <hyperlink ref="J267" r:id="rId54" display="https://www.bilibili.com/video/BV1PB4y1A7sX"/>
    <hyperlink ref="J306" r:id="rId55" display="https://v.youku.com/v_show/id_XNTg2OTI3NTA3Ng==.html" tooltip="https://v.youku.com/v_show/id_XNTg2OTI3NTA3Ng==.html"/>
    <hyperlink ref="J327" r:id="rId56" display="https://m.youku.com/video/id_XNTg0OTA5NDA3Ng==.html?x=&amp;sharefrom=android&amp;sharekey=5d636bad8f5ce1006d748c3ea4215d020" tooltip="https://m.youku.com/video/id_XNTg0OTA5NDA3Ng==.html?x=&amp;sharefrom=android&amp;sharekey=5d636bad8f5ce1006d748c3ea4215d020"/>
    <hyperlink ref="J291" r:id="rId57" display="http://www.dianzikejian.com/content_4971.html" tooltip="http://www.dianzikejian.com/content_4971.html"/>
    <hyperlink ref="J281" r:id="rId58" display="http://www.dianzikejian.com/content_5520.html" tooltip="http://www.dianzikejian.com/content_5520.html"/>
    <hyperlink ref="J273" r:id="rId59" display="https://v.youku.com/v_show/id_XNDc2MjY4NzA3Mg==.html?fromvsogou=1&amp;ctid=16be3949de72c4ed&amp;refer=pgy_operation.wulin.tl_00003189_1000_mymaia_19060400姜楠老师视频" tooltip="https://v.youku.com/v_show/id_XNDc2MjY4NzA3Mg==.html?fromvsogou=1&amp;ctid=16be3949de72c4ed&amp;refer=pgy_operation.wulin.tl_00003189_1000_mymaia_19060400姜楠老师视频"/>
    <hyperlink ref="J274" r:id="rId60" display="http://www.dianzikejian.com/content_1032.html" tooltip="http://www.dianzikejian.com/content_1032.html"/>
    <hyperlink ref="J286" r:id="rId61" display="https://www.iqiyi.com/v_z3s4mqi430.html"/>
    <hyperlink ref="J259" r:id="rId62" display="https://www.iqiyi.com/v_10vpwbzfmfo.html" tooltip="https://www.iqiyi.com/v_10vpwbzfmfo.html"/>
    <hyperlink ref="J334" r:id="rId63" display="https://t.hk.uy/aW8v"/>
    <hyperlink ref="J318" r:id="rId64" display="https://v.youku.com/v_show/id_XNTE4MjI3MzkyNA==.html" tooltip="https://v.youku.com/v_show/id_XNTE4MjI3MzkyNA==.html"/>
    <hyperlink ref="J93" r:id="rId65" display="http://www.dianzikejian.com/content_2577.html"/>
    <hyperlink ref="J90" r:id="rId66" display="http://www.dianzikejian.com/content_2465.html"/>
    <hyperlink ref="J84" r:id="rId67" display="http://www.dianzikejian.com/content_4862.html"/>
    <hyperlink ref="J75" r:id="rId68" display="http://www.dianzikejian.com/content_751.html"/>
    <hyperlink ref="J70" r:id="rId69" display="http://www.iqiyi.com/w_19ruzgbmml.html"/>
    <hyperlink ref="J54" r:id="rId70" display="https://www.bilibili.com/video/BV1FU4y1m737/"/>
    <hyperlink ref="J51" r:id="rId71" display="https://v.youku.com/v_show/id_XNDEzMDQ2MDYwNA==.html?spm=a2hzp.8244740.0.0"/>
    <hyperlink ref="J48" r:id="rId72" display="https://v.qq.com/x/page/v3080izaafw.html"/>
    <hyperlink ref="J45" r:id="rId73" display="https://v.youku.com/v_show/id_XNTE5NTA3ODY4NA==.html"/>
    <hyperlink ref="J42" r:id="rId74" display="https://play.tudou.com/v_show/id_XMTUzNDYzNTM5Ng==.html"/>
    <hyperlink ref="J10" r:id="rId75" display="http://www.dianzikejian.com/content_8951.html"/>
    <hyperlink ref="J20" r:id="rId76" display="https://v.youku.com/v_show/id_XNDA3MjgwOTcwOA==.html?spm=a2h3j.8428770.3416059.1"/>
    <hyperlink ref="J13" r:id="rId77" display="https://www.bilibili.com/video/BV1Fv411b7Xa"/>
    <hyperlink ref="J9" r:id="rId78" display="https://v.youku.com/v_show/id_XNTg2MzM1OTAyNA==.html"/>
    <hyperlink ref="J157" r:id="rId79" display="https://www.iqiyi.com/w_19s3e0zfp5.html"/>
    <hyperlink ref="J117" r:id="rId80" display="https://www.iqiyi.com/w_19rz77gicd.html"/>
    <hyperlink ref="J156" r:id="rId81" display="http://www.dianzikejian.com/list_0.html?keyword=%E6%9D%8E%E5%9F%B9%E7%BF%94"/>
    <hyperlink ref="J208" r:id="rId82" display="http://www.dianzikejian.com/content_5010.html"/>
    <hyperlink ref="J227" r:id="rId83" display="https://m.v.qq.com/play.html?vid=o3240ujf09e&amp;ptag=v_qq_com%23v.play.adaptor%233&amp;second_share=1"/>
    <hyperlink ref="J202" r:id="rId84" display="https://v.qq.com/x/page/s0877hpq91u.html"/>
    <hyperlink ref="J74" r:id="rId85" display="https://www.bilibili.com/video/av73799125/"/>
    <hyperlink ref="J37" r:id="rId86" display="https://www.bilibili.com/video/BV11h411S7SE/"/>
    <hyperlink ref="J99" r:id="rId87" display="https://v.youku.com/v_show/id_XNDc3NTM1MjY2NA==.html?spm=a2h0c.8166622.PhoneSokuUgc_4.dtitle"/>
    <hyperlink ref="J123" r:id="rId88" display="https://v.youku.com/v_show/id_XNDI4NTUxMzU3Ng==.html?spm=a2h0k.11417342.soresults.dtitle&#10;"/>
    <hyperlink ref="J63" r:id="rId89" display="https://v.youku.com/v_show/id_XMzU5OTU2MzgwOA==.html?spm=a2hcb.profile.app.5~5!2~5~5!3~5!2~5~5!8~A"/>
    <hyperlink ref="J22" r:id="rId90" display="https://v.youku.com/v_show/id_XNDMwMTgzNjU4NA==.html?spm=a2hcb.profile.app.5~5!2~5~5!3~5!2~5~5!2~A" tooltip="https://v.youku.com/v_show/id_XNDMwMTgzNjU4NA==.html?spm=a2hcb.profile.app.5~5!2~5~5!3~5!2~5~5!2~A"/>
    <hyperlink ref="J196" r:id="rId91" display="https://v.youku.com/v_show/id_XNTEwODIyNTQyOA==.html?spm=a2hzp.8244740.0.0"/>
    <hyperlink ref="J198" r:id="rId92" display="https://v.qq.com/x/page/f033238znyy.html"/>
    <hyperlink ref="J112" r:id="rId93" display="https://v.youku.com/v_show/id_XNDIyNzQxNzA1Mg==.html?spm=a2h0k.11417342.soresults.dposter朱军老师&#10;"/>
    <hyperlink ref="J229" r:id="rId94" display="http://www.dianzikejian.com/content_6415.html"/>
    <hyperlink ref="J251" r:id="rId95" display="https://www.iqiyi.com/v_2gfyw6kw9a0.html&#10;"/>
    <hyperlink ref="J120" r:id="rId96" display="https://pan.baidu.com/s/1oDealeIAWecU1g5WkyYLFQ?pwd=2023"/>
    <hyperlink ref="J242" r:id="rId97" display="https://www.zhihu.com/zvideo/1393893698149695488"/>
    <hyperlink ref="J173" r:id="rId98" display="http://www.dianzikejian.com/content_1409.html" tooltip="http://www.dianzikejian.com/content_1409.html"/>
    <hyperlink ref="J53" r:id="rId99" display="https://v.youku.com/v_show/id_XNTE1Nzg0ODMwOA==.html"/>
    <hyperlink ref="J188" r:id="rId100" display="http://www.dianzikejian.com/content_3155.html"/>
    <hyperlink ref="J56" r:id="rId101" display="http://www.dianzikejian.com/content_1071.html"/>
    <hyperlink ref="J82" r:id="rId102" display="http://www.dianzikejian.com/content_2297.html"/>
    <hyperlink ref="J143" r:id="rId103" display="https://v.qq.com/x/page/k05154i3vhn.html&#10;"/>
    <hyperlink ref="J100" r:id="rId104" display="http://www.dianzikejian.com/content_3979.html"/>
    <hyperlink ref="J31" r:id="rId105" display="http://www.dianzikejian.com/content_5252.html"/>
    <hyperlink ref="J153" r:id="rId106" display="http://www.dianzikejian.com/content_2953.html"/>
    <hyperlink ref="J237" r:id="rId107" display="http://www.dianzikejian.com/content_4972.html"/>
    <hyperlink ref="J203" r:id="rId108" display="http://www.dianzikejian.com/content_1642.html"/>
    <hyperlink ref="J88" r:id="rId109" display="http://www.dianzikejian.com/content_1511.html"/>
    <hyperlink ref="J102" r:id="rId110" display="http://www.dianzikejian.com/content_4167.html"/>
    <hyperlink ref="J35" r:id="rId111" display="http://www.dianzikejian.com/content_1554.html"/>
    <hyperlink ref="J178" r:id="rId112" display="https://v.youku.com/v_show/id_XNTEzMTAzMzUwMA==.html?spm=a2hcb.profile.app.5~5!2~5~5!3~5!2~5~5~A"/>
    <hyperlink ref="J231" r:id="rId113" display="https://v.qq.com/x/page/h0509grhp4l.html?ptag=qqbrowser"/>
    <hyperlink ref="J253" r:id="rId114" display="https://v.youku.com/v_show/id_XNTE1ODM2ODcyMA==.html" tooltip="https://v.youku.com/v_show/id_XNTE1ODM2ODcyMA==.html"/>
    <hyperlink ref="J52" r:id="rId115" display="（百度网盘需提取码）https://pan.baidu.com/s/1Vyy9sj-7O-shKYKlzniuiA（mi8l ）" tooltip="https://pan.baidu.com/s/1Vyy9sj-7O-shKYKlzniuiA（mi8l ）"/>
    <hyperlink ref="J194" r:id="rId116" display="https://v.youku.com/v_show/id_XNDc4MDQ1ODEzNg==.html?spm=a2hbt.13141534.app.5~5!2~5!2~5~5~5!2~5~5!2~5!2~5!2~5~5~A"/>
    <hyperlink ref="J109" r:id="rId117" display="https://v.youku.com/v_show/id_XMzcyNzAyMTcxNg==.html?x=&amp;sharefrom=android&amp;sharekey=3d7773caa49ed12507c3c035cc999c527"/>
    <hyperlink ref="J240" r:id="rId118" display="http://www.dianzikejian.com/content_1467.html"/>
    <hyperlink ref="J238" r:id="rId119" display="http://www.dianzikejian.com/content_2137.html"/>
    <hyperlink ref="J159" r:id="rId120" display="https://v.youku.com/v_show/id_XNTg0NjIzMDEzNg==.html"/>
    <hyperlink ref="J43" r:id="rId121" display="http://www.dianzikejian.com/content_4323.html" tooltip="http://www.dianzikejian.com/content_4323.html"/>
    <hyperlink ref="J141" r:id="rId122" display="http://www.dianzikejian.com/content_1510.html"/>
    <hyperlink ref="J121" r:id="rId123" display="https://v.youku.com/v_show/id_XNTEwOTE3MDE4MA==.html?spm=a2hbt.13141534.app.5~5!2~5!2~5~5~5!2~5~5!2~5!2~5!2~5~5~A"/>
    <hyperlink ref="J128" r:id="rId124" display="https://v.youku.com/v_show/id_XNTE2MDczOTYwOA==.html?spm=a2h0c.8166622.PhoneSokuUgc_3.dtitle" tooltip="https://v.youku.com/v_show/id_XNTE2MDczOTYwOA==.html?spm=a2h0c.8166622.PhoneSokuUgc_3.dtitle"/>
    <hyperlink ref="J247" r:id="rId125" display="https://url.cy/0eLPKE"/>
    <hyperlink ref="J243" r:id="rId126" display="https://v.youku.com/v_show/id_XNDgxMDE1MTAyMA==.html?spm=a2h0c.8166622.PhoneSokuUgc_1.dscreenshot&#10;"/>
    <hyperlink ref="J135" r:id="rId127" display="https://v.youku.com/v_show/id_XNDAwMTM2MzgyNA==.html"/>
    <hyperlink ref="J94" r:id="rId128" display="https://v.youku.com/v_show/id_XNTE0MjYzODQyNA==.html?spm=a2h0c.8166622.PhoneSokuUgc_3.dtitle"/>
    <hyperlink ref="J183" r:id="rId129" display="http://www.dianzikejian.com/content_8390.html"/>
    <hyperlink ref="J151" r:id="rId130" display="http://www.dianzikejian.com/content_2395.html"/>
    <hyperlink ref="J49" r:id="rId131" display="https://v.youku.com/v_show/id_XNDE2NjM4NzI1Mg==.html?spm=a2hbt.13141534.app.5~5!2~5!2~5~5~5!2~5~5!2~5!2~5!2~5~5~A"/>
    <hyperlink ref="J110" r:id="rId132" display="https://v.youku.com/v_show/id_XNTE3NTA1ODE1Ng==.html?spm=a2h0c.8166622.PhoneSokuUgc_3.dscreenshot" tooltip="https://v.youku.com/v_show/id_XNTE3NTA1ODE1Ng==.html?spm=a2h0c.8166622.PhoneSokuUgc_3.dscreenshot"/>
    <hyperlink ref="J69" r:id="rId133" display="https://pan.baidu.com/s/1844ADSS_xofN0ToewTQneQ&#10;提取码: f6nv" tooltip="https://pan.baidu.com/s/1844ADSS_xofN0ToewTQneQ"/>
    <hyperlink ref="J233" r:id="rId134" display="https://v.youku.com/v_show/id_XNDgzMDkxNjAzMg==.html"/>
    <hyperlink ref="J32" r:id="rId135" display="https://v.qq.com/x/page/t3163o7qvn9.html"/>
    <hyperlink ref="J80" r:id="rId136" display="http://www.dianzikejian.com/content_2796.html" tooltip="http://www.dianzikejian.com/content_2796.html"/>
    <hyperlink ref="J170" r:id="rId137" display="http://www.dianzikejian.com/content_3287.html" tooltip="http://www.dianzikejian.com/content_3287.html"/>
    <hyperlink ref="J77" r:id="rId138" display="&#10;https://v.youku.com/v_show/id_XNDEyMTk0MTkyMA==.html?x=&amp;sharefrom=android&amp;sharekey=6a826d6956a9a324e7c0c2aa1a87fb3d7" tooltip="https://v.youku.com/v_show/id_XNDEyMTk0MTkyMA==.html?x=&amp;sharefrom=android&amp;sharekey=6a826d6956a9a324e7c0c2aa1a87fb3d7"/>
    <hyperlink ref="J122" r:id="rId139" display="https://m.youku.com/v_show/id_XNDE3NjYxMjI3Mg==.html?pgcpgcid=UNTg1ODQ5Mjg0OA%3D%3D&amp;sharekey=7da3a9920b066f4bd3d6a42a9024d1652" tooltip="https://m.youku.com/v_show/id_XNDE3NjYxMjI3Mg==.html?pgcpgcid=UNTg1ODQ5Mjg0OA==&amp;sharekey=7da3a9920b066f4bd3d6a42a9024d1652"/>
    <hyperlink ref="J64" r:id="rId140" display="https://v.youku.com/v_show/id_XNDAyMzYwNjkyNA==.html" tooltip="https://v.youku.com/v_show/id_XNDAyMzYwNjkyNA==.html"/>
    <hyperlink ref="J12" r:id="rId141" display="http://www.dianzikejian.com/content_1062.html" tooltip="http://www.dianzikejian.com/content_1062.html"/>
    <hyperlink ref="J167" r:id="rId142" display="https://pan.baidu.com/s/1u1eazKWgGzmnmkvw_QWVQg 密码: foso" tooltip="https://pan.baidu.com/s/1u1eazKWgGzmnmkvw_QWVQg  _x000d_密码: foso"/>
    <hyperlink ref="J193" r:id="rId143" display="https://v.youku.com/v_show/id_XNTg0OTg0Nzg2NA==.html" tooltip="https://v.youku.com/v_show/id_XNTg0OTg0Nzg2NA==.html"/>
    <hyperlink ref="J105" r:id="rId144" display="http://www.dianzikejian.com/content_8897.html" tooltip="http://www.dianzikejian.com/content_8897.html"/>
    <hyperlink ref="J185" r:id="rId145" display="http://www.dianzikejian.com/content_2378.html" tooltip="http://www.dianzikejian.com/content_2378.html"/>
    <hyperlink ref="J59" r:id="rId146" display="http://www.dianzikejian.com/content_2145.html" tooltip="http://www.dianzikejian.com/content_2145.html"/>
    <hyperlink ref="J27" r:id="rId147" display="http://www.dianzikejian.com/content_1679.html" tooltip="http://www.dianzikejian.com/content_1679.html"/>
    <hyperlink ref="J33" r:id="rId148" display="http://www.dianzikejian.com/content_6227.html" tooltip="http://www.dianzikejian.com/content_6227.html"/>
    <hyperlink ref="J165" r:id="rId149" display="http://www.dianzikejian.com/content_9336.html"/>
    <hyperlink ref="J234" r:id="rId150" display="http://www.dianzikejian.com/content_1459.html"/>
    <hyperlink ref="J23" r:id="rId151" display="http://www.dianzikejian.com/content_6286.html"/>
    <hyperlink ref="J212" r:id="rId152" display="http://www.dianzikejian.com/content_5108.html"/>
    <hyperlink ref="J147" r:id="rId153" display="https://v.qq.com/x/page/u311366rsz0.html"/>
    <hyperlink ref="J25" r:id="rId154" display="https://v.youku.com/v_show/id_XNTg0NjQzODcyMA=="/>
    <hyperlink ref="J103" r:id="rId155" display="https://v.youku.com/v_show/id_XNTg0NTUyODg5Mg==.html"/>
    <hyperlink ref="J174" r:id="rId156" display="https://www.iqiyi.com/v_19rxrftno0.html?spm=a2h0c.8166622.PhoneSokuUgc_3.dscreenshot"/>
    <hyperlink ref="J226" r:id="rId157" display="https://v.youku.com/v_show/id_XNTE4MjM4NzAxNg==.html"/>
    <hyperlink ref="J44" r:id="rId158" display="http://www.iqiyi.com/w_19s9wymnwh.html" tooltip="http://www.iqiyi.com/w_19s9wymnwh.html"/>
    <hyperlink ref="J160" r:id="rId159" display="https://article.xuexi.cn/articles/index.html?art_id=16865877130018744557&amp;item_id=16865877130018744557&amp;study_style_id=video_default&amp;pid=&amp;ptype=-1&amp;source=share&amp;share_to=wx_single&amp;from=groupmessage"/>
    <hyperlink ref="J11" r:id="rId160" display="https://www.iqiyi.com/w_19ryrcv98t.html"/>
    <hyperlink ref="J190" r:id="rId161" display="http://www.dianzikejian.com/content_1081.html"/>
    <hyperlink ref="J55" r:id="rId162" display="http://www.dianzikejian.com/content_5546.html"/>
    <hyperlink ref="J34" r:id="rId163" display="https://v.youku.com/v_show/id_XNTkyODE0MzUyNA==.html&#10;密码：201807"/>
    <hyperlink ref="J60" r:id="rId164" display="https://v.youku.com/v_show/id_XNDE1NzM3OTc3Mg=="/>
    <hyperlink ref="J152" r:id="rId165" display="http://www.dianzikejian.com/content_1014.html"/>
    <hyperlink ref="J213" r:id="rId166" display="https://www.bilibili.com/video/av202941918?fromvsogou=1&amp;bsource=sogou&amp;fr=seo.bilibili.com"/>
    <hyperlink ref="J66" r:id="rId167" display="http://www.dianzikejian.com/content_929.html"/>
    <hyperlink ref="J18" r:id="rId168" display="http://www.dianzikejian.com/content_2513.html"/>
    <hyperlink ref="J104" r:id="rId169" display="http://www.dianzikejian.com/content_5082.html"/>
    <hyperlink ref="J219" r:id="rId170" display="http://www.dianzikejian.com/content_1097.html"/>
    <hyperlink ref="J161" r:id="rId171" display="http://www.dianzikejian.com/content_5107.html"/>
    <hyperlink ref="J6" r:id="rId172" display="http://www.dianzikejian.com/content_3241.html"/>
    <hyperlink ref="J5" r:id="rId173" display="http://pan.baidu.com/s/1eSh21FG"/>
    <hyperlink ref="J14" r:id="rId174" display="http://www.dianzikejian.com/content_1377.html"/>
    <hyperlink ref="J15" r:id="rId175" display="http://www.dianzikejian.com/content_2088.html"/>
    <hyperlink ref="J16" r:id="rId176" display="http://www.dianzikejian.com/content_3237.html"/>
    <hyperlink ref="J28" r:id="rId177" display="http://www.dianzikejian.com/content_6188.html"/>
    <hyperlink ref="J29" r:id="rId178" display="http://www.dianzikejian.com/content_375.html"/>
    <hyperlink ref="J30" r:id="rId179" display="http://www.dianzikejian.com/content_3631.html"/>
    <hyperlink ref="J36" r:id="rId180" display="http://www.dianzikejian.com/content_2926.html"/>
    <hyperlink ref="J40" r:id="rId181" display="http://www.dianzikejian.com/content_5885.html"/>
    <hyperlink ref="J41" r:id="rId182" display="https://v.youku.com/v_show/id_XNTg0Mzk4NzIwNA=="/>
    <hyperlink ref="J47" r:id="rId183" display="http://www.dianzikejian.com/content_3125.html"/>
    <hyperlink ref="J50" r:id="rId184" display="http://www.dianzikejian.com/content_736.html"/>
    <hyperlink ref="J57" r:id="rId185" display="https://pan.baidu.com/s/1wlLPECUzHG3d-pmkav_FvQ 提取码：fvdd "/>
    <hyperlink ref="J65" r:id="rId186" display="http://www.dianzikejian.com/content_2089.html"/>
    <hyperlink ref="J67" r:id="rId187" display="https://v.youku.com/v_show/id_XNTgwNTY2OTg3Mg==.html"/>
    <hyperlink ref="J68" r:id="rId188" display="http://www.dianzikejian.com/content_7482.html"/>
    <hyperlink ref="J71" r:id="rId189" display="https://v.qq.com/x/page/h3236x7o1bd.html?sf=uri "/>
    <hyperlink ref="J72" r:id="rId190" display="http://www.dianzikejian.com/content_469.html"/>
    <hyperlink ref="J73" r:id="rId191" display="https://v.youku.com/v_show/id_XNTgzNDAxMzM0NA==.html?spm=a2hbt.13141534.1_2.d_3&amp;scm=20140719.manual.114461.video_XNTgzNDAxMzM0NA=="/>
    <hyperlink ref="J79" r:id="rId192" display="http://www.dianzikejian.com/content_2526.html"/>
    <hyperlink ref="J81" r:id="rId193" display="http://www.dianzikejian.com/content_6060.html"/>
    <hyperlink ref="J83" r:id="rId194" display="https://v.youku.com/v_show/id_XNTE4MTg2MzU3Ng==.html"/>
    <hyperlink ref="J85" r:id="rId195" display="http://www.dianzikejian.com/content_833.html"/>
    <hyperlink ref="J87" r:id="rId196" display="http://www.dianzikejian.com/content_3623.html"/>
    <hyperlink ref="J91" r:id="rId197" display="https://pan.baidu.com/s/12fN-7e9T__goO7mDg5zYoA?pwd=uhb2 &#10;提取码: uhb2 "/>
    <hyperlink ref="J92" r:id="rId198" display="http://www.dianzikejian.com/content_1463.html"/>
    <hyperlink ref="J98" r:id="rId199" display="https://v.youku.com/v_show/id_XNDEzNjEyODQxMg==.html?spm=a2h0j.11185381.listitem_page1.5~A&#10;"/>
    <hyperlink ref="J96" r:id="rId200" display="http://www.dianzikejian.com/content_3846.html"/>
    <hyperlink ref="J95" r:id="rId201" display="http://www.dianzikejian.com/content_3003.html"/>
    <hyperlink ref="J101" r:id="rId202" display="http://www.dianzikejian.com/content_2750.html"/>
    <hyperlink ref="J108" r:id="rId203" display="http://www.dianzikejian.com/content_4807.html"/>
    <hyperlink ref="J113" r:id="rId204" display="https://v.youku.com/v_show/id_XMjk2MDAwNjc1Mg==.html"/>
    <hyperlink ref="J115" r:id="rId205" display="https://v.youku.com/v_show/id_XNTExNTA4NDA2OA==.html"/>
    <hyperlink ref="J116" r:id="rId206" display="https://v.youku.com/v_show/id_XNTE4NDcxOTkwOA==.html"/>
    <hyperlink ref="J118" r:id="rId207" display="https://www.bilibili.com/video/BV1oK4y1U7Nt&#10;"/>
    <hyperlink ref="J119" r:id="rId208" display="http://www.dianzikejian.com/content_6303.html"/>
    <hyperlink ref="J124" r:id="rId209" display="http://www.dianzikejian.com/content_1096.html"/>
    <hyperlink ref="J125" r:id="rId210" display="https://v.youku.com/v_show/id_XNTEyOTI1ODkyNA==.html"/>
    <hyperlink ref="J126" r:id="rId211" display="https://www.iqiyi.com/v_1iopctv63sg.html&#10;"/>
    <hyperlink ref="J129" r:id="rId212" display="https://v.qq.com/x/page/v3123ojzkfu.html?pcsharecode=uas2NYpU&amp;sf=uri"/>
    <hyperlink ref="J130" r:id="rId213" display="http://www.dianzikejian.com/content_6758.html"/>
    <hyperlink ref="J132" r:id="rId214" display="https://pan.baidu.com/s/1zQ6TNdEAVqK9Au77FbyxMQ &#10;提取码：123a"/>
    <hyperlink ref="J133" r:id="rId215" display="http://www.dianzikejian.com/content_3445.html"/>
    <hyperlink ref="J138" r:id="rId216" display="https://v.youku.com/v_show/id_XNTg2OTA3NDcwMA==.html"/>
    <hyperlink ref="J139" r:id="rId217" display="https://www.iqiyi.com/v_nkqp69vxnc.html"/>
    <hyperlink ref="J140" r:id="rId218" display="http://www.dianzikejian.com/content_9340.html"/>
    <hyperlink ref="J142" r:id="rId219" display="http://www.dianzikejian.com/content_4357.html"/>
    <hyperlink ref="J144" r:id="rId220" display="https://v.youku.com/v_show/id_XNDQyMTQ2NTI3Mg==.html?spm=a2hbt.13141534.app.5~5!2~5!2~5~5~5!2~5~5!2~5!2~5!2~5~5~A"/>
    <hyperlink ref="J145" r:id="rId221" display="http://www.dianzikejian.com/content_3807.html"/>
    <hyperlink ref="J146" r:id="rId222" display="http://www.dianzikejian.com/content_2549.html"/>
    <hyperlink ref="J149" r:id="rId223" display="http://www.dianzikejian.com/content_4226.html"/>
    <hyperlink ref="J154" r:id="rId224" display="http://www.dianzikejian.com/content_4036.html"/>
    <hyperlink ref="J168" r:id="rId225" display="http://www.dianzikejian.com/content_3912.html"/>
    <hyperlink ref="J169" r:id="rId226" display="https://v.youku.com/v_show/id_XNDMxMTgzNzEwMA==.html?spm=a2h3j.8428770.3416059.1"/>
    <hyperlink ref="J171" r:id="rId227" display="https://tv.sohu.com/v/dXMvMzM0OTIwMzU2LzE3OTc4Mzc2Mi5zaHRtbA==.html"/>
    <hyperlink ref="J175" r:id="rId228" display="https://ksb.91renrenshi.com/?agentid=3298&amp;shopid=198&amp;promoter=3298&amp;staffid=3298&amp;origin=column_link&amp;sourceid=3298#/pages/live/course/course?columnid=4877"/>
    <hyperlink ref="J176" r:id="rId229" display="http://www.dianzikejian.com/content_1015.html"/>
    <hyperlink ref="J177" r:id="rId230" display="https://m.weibo.cn/status/4636711168770373?wm=3333_2001&amp;from=10B5093010&amp;sourcetype=weixin&#10;"/>
    <hyperlink ref="J179" r:id="rId231" display="https://v.youku.com/v_show/id_XNDAxMzU1NTgwNA==.html?spm=a2h0k.11417342.soresults.dtitle&#10;"/>
    <hyperlink ref="J180" r:id="rId232" display="http://www.dianzikejian.com/content_3286.html"/>
    <hyperlink ref="J181" r:id="rId233" display="http://www.dianzikejian.com/content_1546.html"/>
    <hyperlink ref="J182" r:id="rId234" display="http://www.dianzikejian.com/content_1406.html"/>
    <hyperlink ref="J184" r:id="rId235" display="http://www.dianzikejian.com/content_2158.html"/>
    <hyperlink ref="J186" r:id="rId236" display="http://www.dianzikejian.com/content_6272.html"/>
    <hyperlink ref="J187" r:id="rId237" display="https://v.youku.com/v_show/id_XNTEyMzI2OTExNg==.html"/>
    <hyperlink ref="J195" r:id="rId238" display="https://v.youku.com/v_show/id_XNDE1NTU0NTM2NA==.html?spm=a2h3j.8428770.3416059.1&#10;"/>
    <hyperlink ref="J191" r:id="rId239" display="https://v.youku.com/v_show/id_XNDQ4OTE1NzYxNg==.html"/>
    <hyperlink ref="J192" r:id="rId240" display="https://v.youku.com/v_show/id_XNDgyNzc3ODIxNg==.html?spm=a2h0c.8166622.PhoneSokuUgc_5.dscreenshot"/>
    <hyperlink ref="J199" r:id="rId241" display="http://www.dianzikejian.com/content_4114.html"/>
    <hyperlink ref="J201" r:id="rId242" display="http://www.dianzikejian.com/content_3746.html"/>
    <hyperlink ref="J200" r:id="rId243" display="https://v.qq.com/x/page/a0868lkbivd.html?spm=a2h0c.8166622.PhoneSokuUgc_4.dtitle"/>
    <hyperlink ref="J204" r:id="rId244" display="https://v.youku.com/v_show/id_XNDQ0MDk2MDQyMA==.html"/>
    <hyperlink ref="J205" r:id="rId245" display="http://www.dianzikejian.com/content_3273.html"/>
    <hyperlink ref="J206" r:id="rId246" display="http://www.dianzikejian.com/content_6427.html"/>
    <hyperlink ref="J209" r:id="rId247" display="http://www.dianzikejian.com/content_3685.html"/>
    <hyperlink ref="J210" r:id="rId248" display="https://v.youku.com/v_show/id_XNTEyNzcyODI3Ng==.html&#10;"/>
    <hyperlink ref="J214" r:id="rId249" display="http://www.dianzikejian.com/content_3001.html"/>
    <hyperlink ref="J215" r:id="rId250" display="http://v.qq.com/x/page/t3000dqx83f.html"/>
    <hyperlink ref="J217" r:id="rId251" display="http://www.dianzikejian.com/content_5578.html"/>
    <hyperlink ref="J220" r:id="rId252" display="https://www.bilibili.com/video/av76367976/"/>
    <hyperlink ref="J221" r:id="rId253" display="http://www.dianzikejian.com/content_4341.html"/>
    <hyperlink ref="J223" r:id="rId254" display="https://v.youku.com/v_show/id_XNTg2OTEzOTA4NA==.html"/>
    <hyperlink ref="J224" r:id="rId255" display="http://www.dianzikejian.com/content_4911.html"/>
    <hyperlink ref="J225" r:id="rId256" display="https://v.youku.com/v_show/id_XNTEwOTczMDgzMg==.html?spm=a2h0c.8166622.PhoneSokuUgc_1.dtitle"/>
    <hyperlink ref="J228" r:id="rId257" display="https://v.youku.com/v_show/id_XNDMyNDA2MDA3Ng==.html?spm=a2h0k.11417342.soresults.dtitle"/>
    <hyperlink ref="J235" r:id="rId258" display="http://www.dianzikejian.com/content_6374.html"/>
    <hyperlink ref="J236" r:id="rId259" display="https://www.bilibili.com/video/BV1ef4y1u7cR/"/>
    <hyperlink ref="J239" r:id="rId260" display="http://www.dianzikejian.com/content_1525.html"/>
    <hyperlink ref="J244" r:id="rId261" display="https://www.iqiyi.com/v_b1cmq6lpbs.html&#10;"/>
    <hyperlink ref="J245" r:id="rId262" display="http://www.dianzikejian.com/content_7297.html"/>
    <hyperlink ref="J246" r:id="rId263" display="http://www.dianzikejian.com/content_6152.html"/>
    <hyperlink ref="J252" r:id="rId264" display="https://v.youku.com/v_show/id_XNDY1MDIyMDM1Ng==.html&#10;"/>
    <hyperlink ref="J255" r:id="rId265" display="http://www.dianzikejian.com/content_4248.html"/>
    <hyperlink ref="J256" r:id="rId266" display="http://www.dianzikejian.com/content_5026.html"/>
    <hyperlink ref="J257" r:id="rId267" display="http://www.dianzikejian.com/content_2161.html"/>
    <hyperlink ref="J263" r:id="rId268" display="http://www.dianzikejian.com/content_5805.html"/>
    <hyperlink ref="J272" r:id="rId269" display="http://www.dianzikejian.com/content_3303.html"/>
    <hyperlink ref="J276" r:id="rId270" display="http://www.dianzikejian.com/content_9527.html"/>
    <hyperlink ref="J277" r:id="rId271" display="http://www.dianzikejian.com/content_2025.html"/>
    <hyperlink ref="J278" r:id="rId272" display="http://www.dianzikejian.com/content_2342.html"/>
    <hyperlink ref="J283" r:id="rId273" display="http://www.dianzikejian.com/content_6759.html"/>
    <hyperlink ref="J290" r:id="rId274" display="http://www.dianzikejian.com/content_9420.html"/>
    <hyperlink ref="J301" r:id="rId275" display="http://www.dianzikejian.com/content_6178.html"/>
    <hyperlink ref="J311" r:id="rId276" display="https://www.bilibili.com/video/BV1kL411b7F8/"/>
    <hyperlink ref="J158" r:id="rId277" display="https://v.youku.com/v_show/id_XNTE3NTc2NTcwMA==.html&#10;"/>
    <hyperlink ref="J163" r:id="rId278" display="https://v.youku.com/v_show/id_XNTgwMjY0MTUwNA==.html"/>
    <hyperlink ref="J232" r:id="rId279" display="https://v.youku.com/v_show/id_XNDYyMTA3OTY4NA==.html?spm=a2h0c.8166622.PhoneSokuUgc_3.dtitle"/>
    <hyperlink ref="J155" r:id="rId280" display="https://v.youku.com/v_show/id_XNTg3ODgyOTg0OA==.html?spm=a2hbt.13141534.1_2.d_0&amp;scm=20140719.manual.114461.video_XNTg3ODgyOTg0OA=="/>
    <hyperlink ref="J148" r:id="rId281" display="https://v.youku.com/v_show/id_XNTg3NTIzNTg0OA==.html"/>
    <hyperlink ref="J86" r:id="rId282" display="https://v.qq.com/x/page/d32442qpp6j.html"/>
    <hyperlink ref="J335" r:id="rId283" display="https://www.bilibili.com/video/BV1qY411M7h6/?vd_source=b300c037d5c9a01a9dfb77e4319dc1ae"/>
    <hyperlink ref="J288" r:id="rId284" display="https://v.qq.com/x/page/w3276t7ba5g.html"/>
    <hyperlink ref="J346" r:id="rId285" display="https://b23.tv/9TPFMdN"/>
    <hyperlink ref="J349" r:id="rId286" display="https://v.youku.com/v_show/id_XNTg3OTQxMDYwMA=="/>
    <hyperlink ref="J362" r:id="rId287" display="https://b23.tv/IVhnODQ"/>
    <hyperlink ref="J354" r:id="rId288" display="https://v.youku.com/v_show/id_XNTg4MDI1NDg4MA==.html"/>
    <hyperlink ref="J350" r:id="rId289" display="https://www.zhihu.com/zvideo/1543198174634090498"/>
    <hyperlink ref="J351" r:id="rId290" display="https://haokan.baidu.com/v?vid=3691834947765753400&amp;pd=pcshare"/>
    <hyperlink ref="J388" r:id="rId291" display="ht+J431tps://v.qq.com/x/page/d33698pyvld.html"/>
    <hyperlink ref="J371" r:id="rId292" location="wechat_redirect" display="https://mp.weixin.qq.com/s?t=pages/video_detail_new&amp;scene=1&amp;vid=wxv_2583310894751825920&amp;__biz=MjM5ODA0MDQwNw==&amp;mid=2650134382&amp;idx=3&amp;sn=79545468bc5d0821978478170708485a&amp;vidsn=#wechat_redirect"/>
    <hyperlink ref="J386" r:id="rId293" display="http://www.iqiyi.com/v_1fl015wbzo0.html"/>
    <hyperlink ref="J282" r:id="rId294" display="http://www.dianzikejian.com/content_4469.html"/>
    <hyperlink ref="J114" r:id="rId295" display="https://pan.baidu.com/s/10vUtNQb7B-jXJWK-pM4jJw?pwd=hm0g &#10;提取码：hm0g"/>
    <hyperlink ref="J62" r:id="rId296" display="http://www.dianzikejian.com/content_10193.html"/>
    <hyperlink ref="J265" r:id="rId297" display="https://pan.baidu.com/s/1mIWJWtecnhxas7uuVpw2Gw?pwd=3lqd &#10;提取码：3lqd"/>
    <hyperlink ref="J377" r:id="rId298" display="https://m.youku.com/mid_video/id_XNTkyMDg4NzI2NA==.html?spm=a2hfm.playlsit.page.1&amp;playMode=pugv"/>
    <hyperlink ref="J24" r:id="rId299" display="http://www.dianzikejian.com/content_9358.html"/>
    <hyperlink ref="J26" r:id="rId300" display="http://www.dianzikejian.com/content_6955.html"/>
    <hyperlink ref="J61" r:id="rId301" display="https://v.youku.com/v_show/id_XNDIxNzkyMjY1Mg==.html?spm=a2h0c.8166622.PhoneSokuUgc_2.dtitle"/>
    <hyperlink ref="J107" r:id="rId302" display="https://v.youku.com/v_show/id_XMzYxMTg1Njk3Ng==.html?spm=a2h0c.8166622.PhoneSokuUgc_4.dtitle"/>
    <hyperlink ref="J136" r:id="rId303" display="https://v.youku.com/v_show/id_XNDA3MjQ5NTMwMA==.html?spm=a2hbt.13141534.app.5~5!2~5!2~5~5~5!2~5~5!2~5!2~5!2~5~5!8~A"/>
    <hyperlink ref="J137" r:id="rId304" display="https://www.iqiyi.com/v_uw6w2o9rwo.html"/>
    <hyperlink ref="J211" r:id="rId305" display="——"/>
    <hyperlink ref="J293" r:id="rId306" display="https://v.youku.com/v_show/id_XNTAxOTc0NjM3Mg==.html"/>
    <hyperlink ref="J296" r:id="rId307" display="https://v.youku.com/v_show/id_XNTE2NjAzNTIzNg==.html"/>
    <hyperlink ref="J300" r:id="rId308" display="https://www.bilibili.com/video/BV1iD4y1w7Bc/?vd_source=acb3a37862bc6fc2c4e8ecfb83acc99f"/>
    <hyperlink ref="J76" r:id="rId309" display="https://v.youku.com/v_show/id_XNDc3NDIyMjkwNA==.html"/>
    <hyperlink ref="J415" r:id="rId310" display="https://v.youku.com/v_show/id_XNTk4MDQ0MjU5Mg==.html"/>
    <hyperlink ref="J345" r:id="rId311" display="https://pan.baidu.com/s/1lxTTXc0wfM5r3CwTOQNN8w 提取码: 2ing "/>
    <hyperlink ref="J348" r:id="rId312" display="https://www.iqiyi.com/v_bqsdk2ssko.html"/>
    <hyperlink ref="J352" r:id="rId313" display="https://v.youku.com/v_show/id_XNTgxNzY2NjQ3Mg==.html?spm=a2hbt.13141534.1_2.d_15&amp;scm=20140719.manual.114461.video_XNTgxNzY2NjQ3Mg=="/>
    <hyperlink ref="J353" r:id="rId314" display="https://v.youku.com/v_show/id_XNTg5OTIyNjQ2NA==.html "/>
    <hyperlink ref="J355" r:id="rId315" display="https://pan.baidu.com/s/1_vRGF0IBzXRmDzkvSsEMoQ 提取码：hsxd"/>
    <hyperlink ref="J356" r:id="rId316" display="https://www.bilibili.com/video/BV1jB4y1V7QA/"/>
    <hyperlink ref="J357" r:id="rId317" display="https://v.youku.com/v_show/id_XNTg5MDY5ODQ0OA==.html?spm=a2hcb.playlsit.page.3"/>
    <hyperlink ref="J360" r:id="rId318" display="https://v.youku.com/v_show/id_XNTk3OTIwNzgyOA==.html"/>
    <hyperlink ref="J363" r:id="rId319" display="https://v.youku.com/v_show/id_XNTE4MTEwODg3Ng==.html "/>
    <hyperlink ref="J365" r:id="rId320" display="https://b23.tv/oWkVPCb"/>
    <hyperlink ref="J367" r:id="rId321" display="https://v.youku.com/v_show/id_XNTk5NjkyMDA4NA==.html"/>
    <hyperlink ref="J369" r:id="rId322" display="https://www.iqiyi.com/v_2gnor6wl8iw.html"/>
    <hyperlink ref="J370" r:id="rId323" display="https://www.ixigua.com/7237301365515485731"/>
    <hyperlink ref="J376" r:id="rId324" display="https://www.iqiyi.com/v_cpw2gfdvng.html"/>
    <hyperlink ref="J378" r:id="rId325" display="https://pan.baidu.com/s/1VrT_7Bf9HmJtVr5Jnzagbg 提取码: cmct"/>
    <hyperlink ref="J380" r:id="rId326" display="https://b23.tv/azljYob"/>
    <hyperlink ref="J381" r:id="rId327" display="https://m.youku.com/mid_video/id_XNTk5NDA2MjI4OA==.html?scene=short&amp;playMode=pugv&amp;sharekey=9088944df6da50e005ccf31e46b8b97c2 "/>
    <hyperlink ref="J382" r:id="rId328" display="https://www.bilibili.com/video/BV1Ev4y1r7Z2/?vd_source=063443f691f2bc55c8061850e7378366"/>
    <hyperlink ref="J389" r:id="rId329" display="https://b23.tv/l77CQZ0"/>
    <hyperlink ref="J397" r:id="rId330" display="https://www.bilibili.com/video/BV1rN411D7tc/?vd_source=58b40195a413824655473ff195a982e7"/>
    <hyperlink ref="J399" r:id="rId331" display="https://v.youku.com/v_show/id_XNTk2ODI4MDUzMg==.html"/>
    <hyperlink ref="J400" r:id="rId332" display="https://v.qq.com/x/page/v3524sd5hf5.html"/>
    <hyperlink ref="J420" r:id="rId333" display="https://www.zhihu.com/zvideo/1669738365271363584"/>
    <hyperlink ref="J347" r:id="rId334" display="https://v.youku.com/v_show/id_XNTk1MDA0NjczNg==.html"/>
    <hyperlink ref="J387" r:id="rId335" display="https://v.youku.com/v_show/id_XNTk2Njg2NTA2NA==.html"/>
    <hyperlink ref="J375" r:id="rId336" display="https://v.youku.com/v_show/id_XNjAxNDAxOTUyMA==.html"/>
    <hyperlink ref="J8" r:id="rId337" display="http://www.dianzikejian.com/content_4225.html"/>
  </hyperlinks>
  <pageMargins left="0.75" right="0.75" top="1" bottom="1" header="0.5" footer="0.5"/>
  <pageSetup paperSize="9" orientation="portrait"/>
  <headerFooter/>
  <drawing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6"/>
  <sheetViews>
    <sheetView zoomScale="90" zoomScaleNormal="90" workbookViewId="0">
      <pane xSplit="3" ySplit="2" topLeftCell="D7" activePane="bottomRight" state="frozen"/>
      <selection/>
      <selection pane="topRight"/>
      <selection pane="bottomLeft"/>
      <selection pane="bottomRight" activeCell="A1" sqref="A1:E1"/>
    </sheetView>
  </sheetViews>
  <sheetFormatPr defaultColWidth="9" defaultRowHeight="20.25" outlineLevelCol="4"/>
  <cols>
    <col min="1" max="1" width="19.375" customWidth="1"/>
    <col min="2" max="2" width="20.625" customWidth="1"/>
    <col min="3" max="4" width="67.625" style="3" customWidth="1"/>
    <col min="5" max="5" width="18.375" style="3" customWidth="1"/>
  </cols>
  <sheetData>
    <row r="1" ht="137.25" customHeight="1" spans="1:5">
      <c r="A1" s="4"/>
      <c r="B1" s="4"/>
      <c r="C1" s="4"/>
      <c r="D1" s="4"/>
      <c r="E1" s="4"/>
    </row>
    <row r="2" s="1" customFormat="1" ht="30" customHeight="1" spans="1:5">
      <c r="A2" s="5" t="s">
        <v>0</v>
      </c>
      <c r="B2" s="5" t="s">
        <v>1</v>
      </c>
      <c r="C2" s="6" t="s">
        <v>2850</v>
      </c>
      <c r="D2" s="5" t="s">
        <v>2851</v>
      </c>
      <c r="E2" s="5" t="s">
        <v>2852</v>
      </c>
    </row>
    <row r="3" s="2" customFormat="1" ht="34.35" customHeight="1" spans="1:5">
      <c r="A3" s="7">
        <v>1</v>
      </c>
      <c r="B3" s="8" t="s">
        <v>292</v>
      </c>
      <c r="C3" s="9" t="s">
        <v>4690</v>
      </c>
      <c r="D3" s="10" t="s">
        <v>4691</v>
      </c>
      <c r="E3" s="11" t="str">
        <f>HYPERLINK("http://blogfile.huashijingji.com/BlogFile/95-齐振宏老师.zip","课程包下载")</f>
        <v>课程包下载</v>
      </c>
    </row>
    <row r="4" s="2" customFormat="1" ht="34.35" customHeight="1" spans="1:5">
      <c r="A4" s="12"/>
      <c r="B4" s="13"/>
      <c r="C4" s="14"/>
      <c r="D4" s="10" t="s">
        <v>4692</v>
      </c>
      <c r="E4" s="15"/>
    </row>
    <row r="5" s="2" customFormat="1" ht="34.35" customHeight="1" spans="1:5">
      <c r="A5" s="12"/>
      <c r="B5" s="13"/>
      <c r="C5" s="14"/>
      <c r="D5" s="10" t="s">
        <v>4693</v>
      </c>
      <c r="E5" s="15"/>
    </row>
    <row r="6" s="2" customFormat="1" ht="34.35" customHeight="1" spans="1:5">
      <c r="A6" s="12"/>
      <c r="B6" s="13"/>
      <c r="C6" s="14"/>
      <c r="D6" s="10" t="s">
        <v>4694</v>
      </c>
      <c r="E6" s="15"/>
    </row>
    <row r="7" s="2" customFormat="1" ht="34.35" customHeight="1" spans="1:5">
      <c r="A7" s="12"/>
      <c r="B7" s="13"/>
      <c r="C7" s="14"/>
      <c r="D7" s="10" t="s">
        <v>4695</v>
      </c>
      <c r="E7" s="15"/>
    </row>
    <row r="8" s="2" customFormat="1" ht="34.35" customHeight="1" spans="1:5">
      <c r="A8" s="16"/>
      <c r="B8" s="17"/>
      <c r="C8" s="18"/>
      <c r="D8" s="10" t="s">
        <v>4696</v>
      </c>
      <c r="E8" s="19"/>
    </row>
    <row r="9" s="2" customFormat="1" ht="34.35" customHeight="1" spans="1:5">
      <c r="A9" s="20">
        <v>2</v>
      </c>
      <c r="B9" s="21" t="s">
        <v>2102</v>
      </c>
      <c r="C9" s="22" t="s">
        <v>4697</v>
      </c>
      <c r="D9" s="23" t="s">
        <v>4698</v>
      </c>
      <c r="E9" s="24" t="str">
        <f>HYPERLINK("http://blogfile.huashijingji.com/BlogFile/723-郑文生老师.zip","课程包下载")</f>
        <v>课程包下载</v>
      </c>
    </row>
    <row r="10" s="2" customFormat="1" ht="34.35" customHeight="1" spans="1:5">
      <c r="A10" s="25"/>
      <c r="B10" s="26"/>
      <c r="C10" s="27"/>
      <c r="D10" s="23" t="s">
        <v>4699</v>
      </c>
      <c r="E10" s="28"/>
    </row>
    <row r="11" s="2" customFormat="1" ht="34.35" customHeight="1" spans="1:5">
      <c r="A11" s="25"/>
      <c r="B11" s="26"/>
      <c r="C11" s="27"/>
      <c r="D11" s="23" t="s">
        <v>4700</v>
      </c>
      <c r="E11" s="28"/>
    </row>
    <row r="12" s="2" customFormat="1" ht="34.35" customHeight="1" spans="1:5">
      <c r="A12" s="25"/>
      <c r="B12" s="26"/>
      <c r="C12" s="27"/>
      <c r="D12" s="23" t="s">
        <v>4701</v>
      </c>
      <c r="E12" s="28"/>
    </row>
    <row r="13" s="2" customFormat="1" ht="34.35" customHeight="1" spans="1:5">
      <c r="A13" s="25"/>
      <c r="B13" s="26"/>
      <c r="C13" s="27"/>
      <c r="D13" s="23" t="s">
        <v>4702</v>
      </c>
      <c r="E13" s="28"/>
    </row>
    <row r="14" s="2" customFormat="1" ht="34.35" customHeight="1" spans="1:5">
      <c r="A14" s="29"/>
      <c r="B14" s="30"/>
      <c r="C14" s="31"/>
      <c r="D14" s="23" t="s">
        <v>4703</v>
      </c>
      <c r="E14" s="32"/>
    </row>
    <row r="15" s="2" customFormat="1" ht="34.35" customHeight="1" spans="1:5">
      <c r="A15" s="7">
        <v>3</v>
      </c>
      <c r="B15" s="8" t="s">
        <v>1473</v>
      </c>
      <c r="C15" s="9" t="s">
        <v>4704</v>
      </c>
      <c r="D15" s="10" t="s">
        <v>4705</v>
      </c>
      <c r="E15" s="11" t="str">
        <f>HYPERLINK("http://blogfile.huashijingji.com/BlogFile/543-章嘉艺老师.zip","课程包下载")</f>
        <v>课程包下载</v>
      </c>
    </row>
    <row r="16" s="2" customFormat="1" ht="34.35" customHeight="1" spans="1:5">
      <c r="A16" s="12"/>
      <c r="B16" s="13"/>
      <c r="C16" s="14"/>
      <c r="D16" s="10" t="s">
        <v>4706</v>
      </c>
      <c r="E16" s="15"/>
    </row>
    <row r="17" s="2" customFormat="1" ht="34.35" customHeight="1" spans="1:5">
      <c r="A17" s="12"/>
      <c r="B17" s="13"/>
      <c r="C17" s="14"/>
      <c r="D17" s="10" t="s">
        <v>4707</v>
      </c>
      <c r="E17" s="15"/>
    </row>
    <row r="18" s="2" customFormat="1" ht="34.35" customHeight="1" spans="1:5">
      <c r="A18" s="12"/>
      <c r="B18" s="13"/>
      <c r="C18" s="14"/>
      <c r="D18" s="10" t="s">
        <v>4708</v>
      </c>
      <c r="E18" s="15"/>
    </row>
    <row r="19" s="2" customFormat="1" ht="34.35" customHeight="1" spans="1:5">
      <c r="A19" s="12"/>
      <c r="B19" s="13"/>
      <c r="C19" s="14"/>
      <c r="D19" s="10" t="s">
        <v>4709</v>
      </c>
      <c r="E19" s="15"/>
    </row>
    <row r="20" s="2" customFormat="1" ht="34.35" customHeight="1" spans="1:5">
      <c r="A20" s="16"/>
      <c r="B20" s="17"/>
      <c r="C20" s="18"/>
      <c r="D20" s="10" t="s">
        <v>4710</v>
      </c>
      <c r="E20" s="19"/>
    </row>
    <row r="21" s="2" customFormat="1" ht="34.35" customHeight="1" spans="1:5">
      <c r="A21" s="20">
        <v>4</v>
      </c>
      <c r="B21" s="21" t="s">
        <v>121</v>
      </c>
      <c r="C21" s="22" t="s">
        <v>4711</v>
      </c>
      <c r="D21" s="23" t="s">
        <v>4712</v>
      </c>
      <c r="E21" s="24" t="str">
        <f>HYPERLINK("http://blogfile.huashijingji.com/BlogFile/36-郑秀宝老师.zip","课程包下载")</f>
        <v>课程包下载</v>
      </c>
    </row>
    <row r="22" s="2" customFormat="1" ht="34.35" customHeight="1" spans="1:5">
      <c r="A22" s="25"/>
      <c r="B22" s="26"/>
      <c r="C22" s="27"/>
      <c r="D22" s="23" t="s">
        <v>4713</v>
      </c>
      <c r="E22" s="28"/>
    </row>
    <row r="23" s="2" customFormat="1" ht="34.35" customHeight="1" spans="1:5">
      <c r="A23" s="25"/>
      <c r="B23" s="26"/>
      <c r="C23" s="27"/>
      <c r="D23" s="23" t="s">
        <v>4714</v>
      </c>
      <c r="E23" s="28"/>
    </row>
    <row r="24" s="2" customFormat="1" ht="34.35" customHeight="1" spans="1:5">
      <c r="A24" s="25"/>
      <c r="B24" s="26"/>
      <c r="C24" s="27"/>
      <c r="D24" s="23" t="s">
        <v>4715</v>
      </c>
      <c r="E24" s="28"/>
    </row>
    <row r="25" s="2" customFormat="1" ht="34.35" customHeight="1" spans="1:5">
      <c r="A25" s="25"/>
      <c r="B25" s="26"/>
      <c r="C25" s="27"/>
      <c r="D25" s="23" t="s">
        <v>4716</v>
      </c>
      <c r="E25" s="28"/>
    </row>
    <row r="26" s="2" customFormat="1" ht="34.35" customHeight="1" spans="1:5">
      <c r="A26" s="29"/>
      <c r="B26" s="30"/>
      <c r="C26" s="31"/>
      <c r="D26" s="23" t="s">
        <v>4717</v>
      </c>
      <c r="E26" s="32"/>
    </row>
    <row r="27" s="2" customFormat="1" ht="34.35" customHeight="1" spans="1:5">
      <c r="A27" s="7">
        <v>5</v>
      </c>
      <c r="B27" s="8" t="s">
        <v>1172</v>
      </c>
      <c r="C27" s="9" t="s">
        <v>4718</v>
      </c>
      <c r="D27" s="10" t="s">
        <v>4719</v>
      </c>
      <c r="E27" s="11" t="str">
        <f>HYPERLINK("http://blogfile.huashijingji.com/BlogFile/435-黄武林老师.zip","课程包下载")</f>
        <v>课程包下载</v>
      </c>
    </row>
    <row r="28" s="2" customFormat="1" ht="34.35" customHeight="1" spans="1:5">
      <c r="A28" s="12"/>
      <c r="B28" s="13"/>
      <c r="C28" s="14"/>
      <c r="D28" s="10" t="s">
        <v>4720</v>
      </c>
      <c r="E28" s="15"/>
    </row>
    <row r="29" s="2" customFormat="1" ht="34.35" customHeight="1" spans="1:5">
      <c r="A29" s="12"/>
      <c r="B29" s="13"/>
      <c r="C29" s="14"/>
      <c r="D29" s="10" t="s">
        <v>4721</v>
      </c>
      <c r="E29" s="15"/>
    </row>
    <row r="30" s="2" customFormat="1" ht="34.35" customHeight="1" spans="1:5">
      <c r="A30" s="12"/>
      <c r="B30" s="13"/>
      <c r="C30" s="14"/>
      <c r="D30" s="10" t="s">
        <v>4722</v>
      </c>
      <c r="E30" s="15"/>
    </row>
    <row r="31" s="2" customFormat="1" ht="34.35" customHeight="1" spans="1:5">
      <c r="A31" s="12"/>
      <c r="B31" s="13"/>
      <c r="C31" s="14"/>
      <c r="D31" s="10" t="s">
        <v>4723</v>
      </c>
      <c r="E31" s="15"/>
    </row>
    <row r="32" s="2" customFormat="1" ht="34.35" customHeight="1" spans="1:5">
      <c r="A32" s="16"/>
      <c r="B32" s="17"/>
      <c r="C32" s="18"/>
      <c r="D32" s="10" t="s">
        <v>4724</v>
      </c>
      <c r="E32" s="19"/>
    </row>
    <row r="33" s="2" customFormat="1" ht="34.35" customHeight="1" spans="1:5">
      <c r="A33" s="20">
        <v>6</v>
      </c>
      <c r="B33" s="21" t="s">
        <v>924</v>
      </c>
      <c r="C33" s="22" t="s">
        <v>4725</v>
      </c>
      <c r="D33" s="23" t="s">
        <v>4726</v>
      </c>
      <c r="E33" s="24" t="str">
        <f>HYPERLINK("http://blogfile.huashijingji.com/BlogFile/356-温茗老师.zip","课程包下载")</f>
        <v>课程包下载</v>
      </c>
    </row>
    <row r="34" s="2" customFormat="1" ht="34.35" customHeight="1" spans="1:5">
      <c r="A34" s="25"/>
      <c r="B34" s="26"/>
      <c r="C34" s="27"/>
      <c r="D34" s="23" t="s">
        <v>4727</v>
      </c>
      <c r="E34" s="28"/>
    </row>
    <row r="35" s="2" customFormat="1" ht="34.35" customHeight="1" spans="1:5">
      <c r="A35" s="25"/>
      <c r="B35" s="26"/>
      <c r="C35" s="27"/>
      <c r="D35" s="23" t="s">
        <v>4728</v>
      </c>
      <c r="E35" s="28"/>
    </row>
    <row r="36" s="2" customFormat="1" ht="34.35" customHeight="1" spans="1:5">
      <c r="A36" s="25"/>
      <c r="B36" s="26"/>
      <c r="C36" s="27"/>
      <c r="D36" s="23" t="s">
        <v>4729</v>
      </c>
      <c r="E36" s="28"/>
    </row>
    <row r="37" s="2" customFormat="1" ht="34.35" customHeight="1" spans="1:5">
      <c r="A37" s="25"/>
      <c r="B37" s="26"/>
      <c r="C37" s="27"/>
      <c r="D37" s="23" t="s">
        <v>4730</v>
      </c>
      <c r="E37" s="28"/>
    </row>
    <row r="38" s="2" customFormat="1" ht="34.35" customHeight="1" spans="1:5">
      <c r="A38" s="29"/>
      <c r="B38" s="30"/>
      <c r="C38" s="31"/>
      <c r="D38" s="23" t="s">
        <v>4731</v>
      </c>
      <c r="E38" s="32"/>
    </row>
    <row r="39" s="2" customFormat="1" ht="34.35" customHeight="1" spans="1:5">
      <c r="A39" s="7">
        <v>7</v>
      </c>
      <c r="B39" s="8" t="s">
        <v>1146</v>
      </c>
      <c r="C39" s="9" t="s">
        <v>4732</v>
      </c>
      <c r="D39" s="10" t="s">
        <v>4733</v>
      </c>
      <c r="E39" s="11" t="str">
        <f>HYPERLINK("http://blogfile.huashijingji.com/BlogFile/424-马红忠老师.zip","课程包下载")</f>
        <v>课程包下载</v>
      </c>
    </row>
    <row r="40" s="2" customFormat="1" ht="34.35" customHeight="1" spans="1:5">
      <c r="A40" s="12"/>
      <c r="B40" s="13"/>
      <c r="C40" s="14"/>
      <c r="D40" s="10" t="s">
        <v>4734</v>
      </c>
      <c r="E40" s="15"/>
    </row>
    <row r="41" s="2" customFormat="1" ht="34.35" customHeight="1" spans="1:5">
      <c r="A41" s="12"/>
      <c r="B41" s="13"/>
      <c r="C41" s="14"/>
      <c r="D41" s="10" t="s">
        <v>4735</v>
      </c>
      <c r="E41" s="15"/>
    </row>
    <row r="42" s="2" customFormat="1" ht="34.35" customHeight="1" spans="1:5">
      <c r="A42" s="12"/>
      <c r="B42" s="13"/>
      <c r="C42" s="14"/>
      <c r="D42" s="10" t="s">
        <v>4736</v>
      </c>
      <c r="E42" s="15"/>
    </row>
    <row r="43" s="2" customFormat="1" ht="34.35" customHeight="1" spans="1:5">
      <c r="A43" s="12"/>
      <c r="B43" s="13"/>
      <c r="C43" s="14"/>
      <c r="D43" s="10" t="s">
        <v>4737</v>
      </c>
      <c r="E43" s="15"/>
    </row>
    <row r="44" s="2" customFormat="1" ht="34.35" customHeight="1" spans="1:5">
      <c r="A44" s="16"/>
      <c r="B44" s="17"/>
      <c r="C44" s="18"/>
      <c r="D44" s="10" t="s">
        <v>4738</v>
      </c>
      <c r="E44" s="19"/>
    </row>
    <row r="45" s="2" customFormat="1" ht="34.35" customHeight="1" spans="1:5">
      <c r="A45" s="20">
        <v>8</v>
      </c>
      <c r="B45" s="21" t="s">
        <v>29</v>
      </c>
      <c r="C45" s="22" t="s">
        <v>4739</v>
      </c>
      <c r="D45" s="23" t="s">
        <v>4740</v>
      </c>
      <c r="E45" s="24" t="str">
        <f>HYPERLINK("http://blogfile.huashijingji.com/BlogFile/05-罗树忠老师.zip","课程包下载")</f>
        <v>课程包下载</v>
      </c>
    </row>
    <row r="46" s="2" customFormat="1" ht="34.35" customHeight="1" spans="1:5">
      <c r="A46" s="25"/>
      <c r="B46" s="26"/>
      <c r="C46" s="27"/>
      <c r="D46" s="23" t="s">
        <v>4741</v>
      </c>
      <c r="E46" s="28"/>
    </row>
    <row r="47" s="2" customFormat="1" ht="34.35" customHeight="1" spans="1:5">
      <c r="A47" s="25"/>
      <c r="B47" s="26"/>
      <c r="C47" s="27"/>
      <c r="D47" s="23" t="s">
        <v>4742</v>
      </c>
      <c r="E47" s="28"/>
    </row>
    <row r="48" s="2" customFormat="1" ht="34.35" customHeight="1" spans="1:5">
      <c r="A48" s="25"/>
      <c r="B48" s="26"/>
      <c r="C48" s="27"/>
      <c r="D48" s="23" t="s">
        <v>4743</v>
      </c>
      <c r="E48" s="28"/>
    </row>
    <row r="49" s="2" customFormat="1" ht="34.35" customHeight="1" spans="1:5">
      <c r="A49" s="25"/>
      <c r="B49" s="26"/>
      <c r="C49" s="27"/>
      <c r="D49" s="23" t="s">
        <v>4744</v>
      </c>
      <c r="E49" s="28"/>
    </row>
    <row r="50" s="2" customFormat="1" ht="34.35" customHeight="1" spans="1:5">
      <c r="A50" s="29"/>
      <c r="B50" s="30"/>
      <c r="C50" s="31"/>
      <c r="D50" s="23" t="s">
        <v>4745</v>
      </c>
      <c r="E50" s="32"/>
    </row>
    <row r="51" s="2" customFormat="1" ht="34.35" customHeight="1" spans="1:5">
      <c r="A51" s="7">
        <v>9</v>
      </c>
      <c r="B51" s="8" t="s">
        <v>34</v>
      </c>
      <c r="C51" s="9" t="s">
        <v>4746</v>
      </c>
      <c r="D51" s="10" t="s">
        <v>4747</v>
      </c>
      <c r="E51" s="11" t="str">
        <f>HYPERLINK("http://blogfile.huashijingji.com/BlogFile/06-汪学明老师.zip","课程包下载")</f>
        <v>课程包下载</v>
      </c>
    </row>
    <row r="52" s="2" customFormat="1" ht="34.35" customHeight="1" spans="1:5">
      <c r="A52" s="12"/>
      <c r="B52" s="13"/>
      <c r="C52" s="14"/>
      <c r="D52" s="10" t="s">
        <v>4748</v>
      </c>
      <c r="E52" s="15"/>
    </row>
    <row r="53" s="2" customFormat="1" ht="34.35" customHeight="1" spans="1:5">
      <c r="A53" s="12"/>
      <c r="B53" s="13"/>
      <c r="C53" s="14"/>
      <c r="D53" s="10" t="s">
        <v>4749</v>
      </c>
      <c r="E53" s="15"/>
    </row>
    <row r="54" s="2" customFormat="1" ht="34.35" customHeight="1" spans="1:5">
      <c r="A54" s="12"/>
      <c r="B54" s="13"/>
      <c r="C54" s="14"/>
      <c r="D54" s="10" t="s">
        <v>4750</v>
      </c>
      <c r="E54" s="15"/>
    </row>
    <row r="55" s="2" customFormat="1" ht="34.35" customHeight="1" spans="1:5">
      <c r="A55" s="12"/>
      <c r="B55" s="13"/>
      <c r="C55" s="14"/>
      <c r="D55" s="10" t="s">
        <v>4751</v>
      </c>
      <c r="E55" s="15"/>
    </row>
    <row r="56" s="2" customFormat="1" ht="34.35" customHeight="1" spans="1:5">
      <c r="A56" s="16"/>
      <c r="B56" s="17"/>
      <c r="C56" s="18"/>
      <c r="D56" s="10" t="s">
        <v>4752</v>
      </c>
      <c r="E56" s="19"/>
    </row>
    <row r="57" s="2" customFormat="1" ht="34.35" customHeight="1" spans="1:5">
      <c r="A57" s="20">
        <v>10</v>
      </c>
      <c r="B57" s="21" t="s">
        <v>1087</v>
      </c>
      <c r="C57" s="22" t="s">
        <v>4753</v>
      </c>
      <c r="D57" s="23" t="s">
        <v>4754</v>
      </c>
      <c r="E57" s="24" t="str">
        <f>HYPERLINK("http://blogfile.huashijingji.com/BlogFile/404-颜何老师.zip","课程包下载")</f>
        <v>课程包下载</v>
      </c>
    </row>
    <row r="58" s="2" customFormat="1" ht="34.35" customHeight="1" spans="1:5">
      <c r="A58" s="25"/>
      <c r="B58" s="26"/>
      <c r="C58" s="27"/>
      <c r="D58" s="23" t="s">
        <v>4755</v>
      </c>
      <c r="E58" s="28"/>
    </row>
    <row r="59" s="2" customFormat="1" ht="34.35" customHeight="1" spans="1:5">
      <c r="A59" s="25"/>
      <c r="B59" s="26"/>
      <c r="C59" s="27"/>
      <c r="D59" s="23" t="s">
        <v>4756</v>
      </c>
      <c r="E59" s="28"/>
    </row>
    <row r="60" s="2" customFormat="1" ht="34.35" customHeight="1" spans="1:5">
      <c r="A60" s="25"/>
      <c r="B60" s="26"/>
      <c r="C60" s="27"/>
      <c r="D60" s="23" t="s">
        <v>4757</v>
      </c>
      <c r="E60" s="28"/>
    </row>
    <row r="61" s="2" customFormat="1" ht="34.35" customHeight="1" spans="1:5">
      <c r="A61" s="25"/>
      <c r="B61" s="26"/>
      <c r="C61" s="27"/>
      <c r="D61" s="23" t="s">
        <v>4758</v>
      </c>
      <c r="E61" s="28"/>
    </row>
    <row r="62" s="2" customFormat="1" ht="34.35" customHeight="1" spans="1:5">
      <c r="A62" s="29"/>
      <c r="B62" s="30"/>
      <c r="C62" s="31"/>
      <c r="D62" s="23" t="s">
        <v>4759</v>
      </c>
      <c r="E62" s="32"/>
    </row>
    <row r="63" s="2" customFormat="1" ht="34.35" customHeight="1" spans="1:5">
      <c r="A63" s="7">
        <v>11</v>
      </c>
      <c r="B63" s="8" t="s">
        <v>1648</v>
      </c>
      <c r="C63" s="9" t="s">
        <v>4760</v>
      </c>
      <c r="D63" s="10" t="s">
        <v>4761</v>
      </c>
      <c r="E63" s="11" t="str">
        <f>HYPERLINK("http://blogfile.huashijingji.com/BlogFile/605-马涛老师.zip","课程包下载")</f>
        <v>课程包下载</v>
      </c>
    </row>
    <row r="64" s="2" customFormat="1" ht="34.35" customHeight="1" spans="1:5">
      <c r="A64" s="12"/>
      <c r="B64" s="13"/>
      <c r="C64" s="14"/>
      <c r="D64" s="10" t="s">
        <v>4762</v>
      </c>
      <c r="E64" s="15"/>
    </row>
    <row r="65" s="2" customFormat="1" ht="34.35" customHeight="1" spans="1:5">
      <c r="A65" s="12"/>
      <c r="B65" s="13"/>
      <c r="C65" s="14"/>
      <c r="D65" s="10" t="s">
        <v>4763</v>
      </c>
      <c r="E65" s="15"/>
    </row>
    <row r="66" s="2" customFormat="1" ht="34.35" customHeight="1" spans="1:5">
      <c r="A66" s="12"/>
      <c r="B66" s="13"/>
      <c r="C66" s="14"/>
      <c r="D66" s="10" t="s">
        <v>4764</v>
      </c>
      <c r="E66" s="15"/>
    </row>
    <row r="67" s="2" customFormat="1" ht="34.35" customHeight="1" spans="1:5">
      <c r="A67" s="12"/>
      <c r="B67" s="13"/>
      <c r="C67" s="14"/>
      <c r="D67" s="10" t="s">
        <v>4765</v>
      </c>
      <c r="E67" s="15"/>
    </row>
    <row r="68" s="2" customFormat="1" ht="34.35" customHeight="1" spans="1:5">
      <c r="A68" s="16"/>
      <c r="B68" s="17"/>
      <c r="C68" s="18"/>
      <c r="D68" s="10" t="s">
        <v>4766</v>
      </c>
      <c r="E68" s="19"/>
    </row>
    <row r="69" s="2" customFormat="1" ht="34.35" customHeight="1" spans="1:5">
      <c r="A69" s="20">
        <v>12</v>
      </c>
      <c r="B69" s="21" t="s">
        <v>1874</v>
      </c>
      <c r="C69" s="22" t="s">
        <v>4767</v>
      </c>
      <c r="D69" s="23" t="s">
        <v>4768</v>
      </c>
      <c r="E69" s="24" t="str">
        <f>HYPERLINK("http://blogfile.huashijingji.com/BlogFile/667-赵丹阳老师.zip","课程包下载")</f>
        <v>课程包下载</v>
      </c>
    </row>
    <row r="70" s="2" customFormat="1" ht="34.35" customHeight="1" spans="1:5">
      <c r="A70" s="25"/>
      <c r="B70" s="26"/>
      <c r="C70" s="27"/>
      <c r="D70" s="23" t="s">
        <v>4769</v>
      </c>
      <c r="E70" s="28"/>
    </row>
    <row r="71" s="2" customFormat="1" ht="34.35" customHeight="1" spans="1:5">
      <c r="A71" s="25"/>
      <c r="B71" s="26"/>
      <c r="C71" s="27"/>
      <c r="D71" s="23" t="s">
        <v>4770</v>
      </c>
      <c r="E71" s="28"/>
    </row>
    <row r="72" s="2" customFormat="1" ht="34.35" customHeight="1" spans="1:5">
      <c r="A72" s="25"/>
      <c r="B72" s="26"/>
      <c r="C72" s="27"/>
      <c r="D72" s="23" t="s">
        <v>4771</v>
      </c>
      <c r="E72" s="28"/>
    </row>
    <row r="73" s="2" customFormat="1" ht="34.35" customHeight="1" spans="1:5">
      <c r="A73" s="25"/>
      <c r="B73" s="26"/>
      <c r="C73" s="27"/>
      <c r="D73" s="23" t="s">
        <v>4772</v>
      </c>
      <c r="E73" s="28"/>
    </row>
    <row r="74" s="2" customFormat="1" ht="34.35" customHeight="1" spans="1:5">
      <c r="A74" s="29"/>
      <c r="B74" s="30"/>
      <c r="C74" s="31"/>
      <c r="D74" s="23" t="s">
        <v>4773</v>
      </c>
      <c r="E74" s="32"/>
    </row>
    <row r="75" s="2" customFormat="1" ht="34.35" customHeight="1" spans="1:5">
      <c r="A75" s="7">
        <v>13</v>
      </c>
      <c r="B75" s="8" t="s">
        <v>52</v>
      </c>
      <c r="C75" s="9" t="s">
        <v>4774</v>
      </c>
      <c r="D75" s="10" t="s">
        <v>4775</v>
      </c>
      <c r="E75" s="11" t="str">
        <f>HYPERLINK("http://blogfile.huashijingji.com/BlogFile/13-李世源老师.zip","课程包下载")</f>
        <v>课程包下载</v>
      </c>
    </row>
    <row r="76" s="2" customFormat="1" ht="34.35" customHeight="1" spans="1:5">
      <c r="A76" s="12"/>
      <c r="B76" s="13"/>
      <c r="C76" s="14"/>
      <c r="D76" s="10" t="s">
        <v>4776</v>
      </c>
      <c r="E76" s="15"/>
    </row>
    <row r="77" s="2" customFormat="1" ht="34.35" customHeight="1" spans="1:5">
      <c r="A77" s="12"/>
      <c r="B77" s="13"/>
      <c r="C77" s="14"/>
      <c r="D77" s="10" t="s">
        <v>4777</v>
      </c>
      <c r="E77" s="15"/>
    </row>
    <row r="78" s="2" customFormat="1" ht="34.35" customHeight="1" spans="1:5">
      <c r="A78" s="12"/>
      <c r="B78" s="13"/>
      <c r="C78" s="14"/>
      <c r="D78" s="10" t="s">
        <v>4778</v>
      </c>
      <c r="E78" s="15"/>
    </row>
    <row r="79" s="2" customFormat="1" ht="34.35" customHeight="1" spans="1:5">
      <c r="A79" s="12"/>
      <c r="B79" s="13"/>
      <c r="C79" s="14"/>
      <c r="D79" s="10" t="s">
        <v>4779</v>
      </c>
      <c r="E79" s="15"/>
    </row>
    <row r="80" s="2" customFormat="1" ht="34.35" customHeight="1" spans="1:5">
      <c r="A80" s="16"/>
      <c r="B80" s="17"/>
      <c r="C80" s="18"/>
      <c r="D80" s="10" t="s">
        <v>4780</v>
      </c>
      <c r="E80" s="19"/>
    </row>
    <row r="81" s="2" customFormat="1" ht="34.35" customHeight="1" spans="1:5">
      <c r="A81" s="20">
        <v>14</v>
      </c>
      <c r="B81" s="21" t="s">
        <v>1488</v>
      </c>
      <c r="C81" s="22" t="s">
        <v>4781</v>
      </c>
      <c r="D81" s="23" t="s">
        <v>4782</v>
      </c>
      <c r="E81" s="24" t="str">
        <f>HYPERLINK("http://blogfile.huashijingji.com/BlogFile/548-崔甲生老师.zip","课程包下载")</f>
        <v>课程包下载</v>
      </c>
    </row>
    <row r="82" s="2" customFormat="1" ht="34.35" customHeight="1" spans="1:5">
      <c r="A82" s="25"/>
      <c r="B82" s="26"/>
      <c r="C82" s="27"/>
      <c r="D82" s="23" t="s">
        <v>4783</v>
      </c>
      <c r="E82" s="28"/>
    </row>
    <row r="83" s="2" customFormat="1" ht="34.35" customHeight="1" spans="1:5">
      <c r="A83" s="25"/>
      <c r="B83" s="26"/>
      <c r="C83" s="27"/>
      <c r="D83" s="23" t="s">
        <v>4784</v>
      </c>
      <c r="E83" s="28"/>
    </row>
    <row r="84" s="2" customFormat="1" ht="34.35" customHeight="1" spans="1:5">
      <c r="A84" s="25"/>
      <c r="B84" s="26"/>
      <c r="C84" s="27"/>
      <c r="D84" s="23" t="s">
        <v>4785</v>
      </c>
      <c r="E84" s="28"/>
    </row>
    <row r="85" s="2" customFormat="1" ht="34.35" customHeight="1" spans="1:5">
      <c r="A85" s="25"/>
      <c r="B85" s="26"/>
      <c r="C85" s="27"/>
      <c r="D85" s="23" t="s">
        <v>4786</v>
      </c>
      <c r="E85" s="28"/>
    </row>
    <row r="86" s="2" customFormat="1" ht="34.35" customHeight="1" spans="1:5">
      <c r="A86" s="29"/>
      <c r="B86" s="30"/>
      <c r="C86" s="31"/>
      <c r="D86" s="23" t="s">
        <v>4787</v>
      </c>
      <c r="E86" s="32"/>
    </row>
    <row r="87" ht="34.35" customHeight="1" spans="1:5">
      <c r="A87" s="7">
        <v>15</v>
      </c>
      <c r="B87" s="8" t="s">
        <v>1643</v>
      </c>
      <c r="C87" s="9" t="s">
        <v>4788</v>
      </c>
      <c r="D87" s="10" t="s">
        <v>4789</v>
      </c>
      <c r="E87" s="11" t="str">
        <f>HYPERLINK("http://blogfile.huashijingji.com/BlogFile/604-丁晓剑老师.zip","课程包下载")</f>
        <v>课程包下载</v>
      </c>
    </row>
    <row r="88" ht="34.35" customHeight="1" spans="1:5">
      <c r="A88" s="12"/>
      <c r="B88" s="13"/>
      <c r="C88" s="14"/>
      <c r="D88" s="10" t="s">
        <v>4790</v>
      </c>
      <c r="E88" s="15"/>
    </row>
    <row r="89" ht="34.35" customHeight="1" spans="1:5">
      <c r="A89" s="12"/>
      <c r="B89" s="13"/>
      <c r="C89" s="14"/>
      <c r="D89" s="10" t="s">
        <v>4791</v>
      </c>
      <c r="E89" s="15"/>
    </row>
    <row r="90" ht="34.35" customHeight="1" spans="1:5">
      <c r="A90" s="12"/>
      <c r="B90" s="13"/>
      <c r="C90" s="14"/>
      <c r="D90" s="10" t="s">
        <v>4792</v>
      </c>
      <c r="E90" s="15"/>
    </row>
    <row r="91" ht="34.35" customHeight="1" spans="1:5">
      <c r="A91" s="12"/>
      <c r="B91" s="13"/>
      <c r="C91" s="14"/>
      <c r="D91" s="10" t="s">
        <v>4793</v>
      </c>
      <c r="E91" s="15"/>
    </row>
    <row r="92" ht="34.35" customHeight="1" spans="1:5">
      <c r="A92" s="16"/>
      <c r="B92" s="17"/>
      <c r="C92" s="18"/>
      <c r="D92" s="10" t="s">
        <v>4794</v>
      </c>
      <c r="E92" s="19"/>
    </row>
    <row r="93" ht="34.35" customHeight="1" spans="1:5">
      <c r="A93" s="20">
        <v>16</v>
      </c>
      <c r="B93" s="21" t="s">
        <v>2127</v>
      </c>
      <c r="C93" s="22" t="s">
        <v>4795</v>
      </c>
      <c r="D93" s="23" t="s">
        <v>4796</v>
      </c>
      <c r="E93" s="24" t="str">
        <f>HYPERLINK("http://blogfile.huashijingji.com/BlogFile/731-来寂则老师.zip","课程包下载")</f>
        <v>课程包下载</v>
      </c>
    </row>
    <row r="94" ht="34.35" customHeight="1" spans="1:5">
      <c r="A94" s="25"/>
      <c r="B94" s="26"/>
      <c r="C94" s="27"/>
      <c r="D94" s="23" t="s">
        <v>4797</v>
      </c>
      <c r="E94" s="28"/>
    </row>
    <row r="95" ht="34.35" customHeight="1" spans="1:5">
      <c r="A95" s="25"/>
      <c r="B95" s="26"/>
      <c r="C95" s="27"/>
      <c r="D95" s="23" t="s">
        <v>4798</v>
      </c>
      <c r="E95" s="28"/>
    </row>
    <row r="96" ht="34.35" customHeight="1" spans="1:5">
      <c r="A96" s="25"/>
      <c r="B96" s="26"/>
      <c r="C96" s="27"/>
      <c r="D96" s="23" t="s">
        <v>4799</v>
      </c>
      <c r="E96" s="28"/>
    </row>
    <row r="97" ht="34.35" customHeight="1" spans="1:5">
      <c r="A97" s="25"/>
      <c r="B97" s="26"/>
      <c r="C97" s="27"/>
      <c r="D97" s="23" t="s">
        <v>4800</v>
      </c>
      <c r="E97" s="28"/>
    </row>
    <row r="98" ht="34.35" customHeight="1" spans="1:5">
      <c r="A98" s="29"/>
      <c r="B98" s="30"/>
      <c r="C98" s="31"/>
      <c r="D98" s="23" t="s">
        <v>4801</v>
      </c>
      <c r="E98" s="32"/>
    </row>
    <row r="99" ht="34.35" customHeight="1" spans="1:5">
      <c r="A99" s="7">
        <v>17</v>
      </c>
      <c r="B99" s="8" t="s">
        <v>2369</v>
      </c>
      <c r="C99" s="9" t="s">
        <v>4802</v>
      </c>
      <c r="D99" s="10" t="s">
        <v>4803</v>
      </c>
      <c r="E99" s="11" t="str">
        <f>HYPERLINK("http://blogfile.huashijingji.com/BlogFile/795-张威老师.zip","课程包下载")</f>
        <v>课程包下载</v>
      </c>
    </row>
    <row r="100" ht="34.35" customHeight="1" spans="1:5">
      <c r="A100" s="12"/>
      <c r="B100" s="13"/>
      <c r="C100" s="14"/>
      <c r="D100" s="10" t="s">
        <v>4804</v>
      </c>
      <c r="E100" s="15"/>
    </row>
    <row r="101" ht="34.35" customHeight="1" spans="1:5">
      <c r="A101" s="12"/>
      <c r="B101" s="13"/>
      <c r="C101" s="14"/>
      <c r="D101" s="10" t="s">
        <v>4805</v>
      </c>
      <c r="E101" s="15"/>
    </row>
    <row r="102" ht="34.35" customHeight="1" spans="1:5">
      <c r="A102" s="12"/>
      <c r="B102" s="13"/>
      <c r="C102" s="14"/>
      <c r="D102" s="10" t="s">
        <v>4806</v>
      </c>
      <c r="E102" s="15"/>
    </row>
    <row r="103" ht="34.35" customHeight="1" spans="1:5">
      <c r="A103" s="12"/>
      <c r="B103" s="13"/>
      <c r="C103" s="14"/>
      <c r="D103" s="10" t="s">
        <v>4807</v>
      </c>
      <c r="E103" s="15"/>
    </row>
    <row r="104" ht="34.35" customHeight="1" spans="1:5">
      <c r="A104" s="16"/>
      <c r="B104" s="17"/>
      <c r="C104" s="18"/>
      <c r="D104" s="10" t="s">
        <v>4808</v>
      </c>
      <c r="E104" s="19"/>
    </row>
    <row r="105" ht="34.35" customHeight="1" spans="1:5">
      <c r="A105" s="20">
        <v>18</v>
      </c>
      <c r="B105" s="21" t="s">
        <v>486</v>
      </c>
      <c r="C105" s="22" t="s">
        <v>4809</v>
      </c>
      <c r="D105" s="23" t="s">
        <v>4810</v>
      </c>
      <c r="E105" s="24" t="str">
        <f>HYPERLINK("http://blogfile.huashijingji.com/BlogFile/170-王生辉老师.zip","课程包下载")</f>
        <v>课程包下载</v>
      </c>
    </row>
    <row r="106" ht="34.35" customHeight="1" spans="1:5">
      <c r="A106" s="25"/>
      <c r="B106" s="26"/>
      <c r="C106" s="27"/>
      <c r="D106" s="23" t="s">
        <v>4700</v>
      </c>
      <c r="E106" s="28"/>
    </row>
    <row r="107" ht="34.35" customHeight="1" spans="1:5">
      <c r="A107" s="25"/>
      <c r="B107" s="26"/>
      <c r="C107" s="27"/>
      <c r="D107" s="23" t="s">
        <v>4811</v>
      </c>
      <c r="E107" s="28"/>
    </row>
    <row r="108" ht="34.35" customHeight="1" spans="1:5">
      <c r="A108" s="25"/>
      <c r="B108" s="26"/>
      <c r="C108" s="27"/>
      <c r="D108" s="23" t="s">
        <v>4812</v>
      </c>
      <c r="E108" s="28"/>
    </row>
    <row r="109" ht="34.35" customHeight="1" spans="1:5">
      <c r="A109" s="25"/>
      <c r="B109" s="26"/>
      <c r="C109" s="27"/>
      <c r="D109" s="23" t="s">
        <v>4813</v>
      </c>
      <c r="E109" s="28"/>
    </row>
    <row r="110" ht="34.35" customHeight="1" spans="1:5">
      <c r="A110" s="29"/>
      <c r="B110" s="30"/>
      <c r="C110" s="31"/>
      <c r="D110" s="23" t="s">
        <v>4814</v>
      </c>
      <c r="E110" s="32"/>
    </row>
    <row r="111" ht="34.35" customHeight="1" spans="1:5">
      <c r="A111" s="7">
        <v>19</v>
      </c>
      <c r="B111" s="8" t="s">
        <v>753</v>
      </c>
      <c r="C111" s="9" t="s">
        <v>4815</v>
      </c>
      <c r="D111" s="10" t="s">
        <v>4816</v>
      </c>
      <c r="E111" s="11" t="str">
        <f>HYPERLINK("http://blogfile.huashijingji.com/BlogFile/282-周让老师.zip","课程包下载")</f>
        <v>课程包下载</v>
      </c>
    </row>
    <row r="112" ht="34.35" customHeight="1" spans="1:5">
      <c r="A112" s="12"/>
      <c r="B112" s="13"/>
      <c r="C112" s="14"/>
      <c r="D112" s="10" t="s">
        <v>4817</v>
      </c>
      <c r="E112" s="15"/>
    </row>
    <row r="113" ht="34.35" customHeight="1" spans="1:5">
      <c r="A113" s="12"/>
      <c r="B113" s="13"/>
      <c r="C113" s="14"/>
      <c r="D113" s="10" t="s">
        <v>4818</v>
      </c>
      <c r="E113" s="15"/>
    </row>
    <row r="114" ht="34.35" customHeight="1" spans="1:5">
      <c r="A114" s="12"/>
      <c r="B114" s="13"/>
      <c r="C114" s="14"/>
      <c r="D114" s="10" t="s">
        <v>4819</v>
      </c>
      <c r="E114" s="15"/>
    </row>
    <row r="115" ht="34.35" customHeight="1" spans="1:5">
      <c r="A115" s="12"/>
      <c r="B115" s="13"/>
      <c r="C115" s="14"/>
      <c r="D115" s="10" t="s">
        <v>4820</v>
      </c>
      <c r="E115" s="15"/>
    </row>
    <row r="116" ht="34.35" customHeight="1" spans="1:5">
      <c r="A116" s="16"/>
      <c r="B116" s="17"/>
      <c r="C116" s="18"/>
      <c r="D116" s="10" t="s">
        <v>4821</v>
      </c>
      <c r="E116" s="19"/>
    </row>
    <row r="117" ht="34.35" customHeight="1" spans="1:5">
      <c r="A117" s="20">
        <v>20</v>
      </c>
      <c r="B117" s="21" t="s">
        <v>1657</v>
      </c>
      <c r="C117" s="22" t="s">
        <v>4822</v>
      </c>
      <c r="D117" s="23" t="s">
        <v>4823</v>
      </c>
      <c r="E117" s="24" t="str">
        <f>HYPERLINK("http://blogfile.huashijingji.com/BlogFile/607-李文明老师.zip","课程包下载")</f>
        <v>课程包下载</v>
      </c>
    </row>
    <row r="118" ht="34.35" customHeight="1" spans="1:5">
      <c r="A118" s="25"/>
      <c r="B118" s="26"/>
      <c r="C118" s="27"/>
      <c r="D118" s="23" t="s">
        <v>4824</v>
      </c>
      <c r="E118" s="28"/>
    </row>
    <row r="119" ht="34.35" customHeight="1" spans="1:5">
      <c r="A119" s="25"/>
      <c r="B119" s="26"/>
      <c r="C119" s="27"/>
      <c r="D119" s="23" t="s">
        <v>4825</v>
      </c>
      <c r="E119" s="28"/>
    </row>
    <row r="120" ht="34.35" customHeight="1" spans="1:5">
      <c r="A120" s="25"/>
      <c r="B120" s="26"/>
      <c r="C120" s="27"/>
      <c r="D120" s="23" t="s">
        <v>4826</v>
      </c>
      <c r="E120" s="28"/>
    </row>
    <row r="121" ht="34.35" customHeight="1" spans="1:5">
      <c r="A121" s="25"/>
      <c r="B121" s="26"/>
      <c r="C121" s="27"/>
      <c r="D121" s="23" t="s">
        <v>4827</v>
      </c>
      <c r="E121" s="28"/>
    </row>
    <row r="122" ht="34.35" customHeight="1" spans="1:5">
      <c r="A122" s="29"/>
      <c r="B122" s="30"/>
      <c r="C122" s="31"/>
      <c r="D122" s="23" t="s">
        <v>4828</v>
      </c>
      <c r="E122" s="32"/>
    </row>
    <row r="123" ht="34.35" customHeight="1" spans="1:5">
      <c r="A123" s="7">
        <v>21</v>
      </c>
      <c r="B123" s="8" t="s">
        <v>2258</v>
      </c>
      <c r="C123" s="9" t="s">
        <v>4829</v>
      </c>
      <c r="D123" s="10" t="s">
        <v>4830</v>
      </c>
      <c r="E123" s="11" t="str">
        <f>HYPERLINK("http://blogfile.huashijingji.com/BlogFile/766-蒲雁老师.zip","课程包下载")</f>
        <v>课程包下载</v>
      </c>
    </row>
    <row r="124" ht="34.35" customHeight="1" spans="1:5">
      <c r="A124" s="12"/>
      <c r="B124" s="13"/>
      <c r="C124" s="14"/>
      <c r="D124" s="10" t="s">
        <v>4831</v>
      </c>
      <c r="E124" s="15"/>
    </row>
    <row r="125" ht="34.35" customHeight="1" spans="1:5">
      <c r="A125" s="12"/>
      <c r="B125" s="13"/>
      <c r="C125" s="14"/>
      <c r="D125" s="10" t="s">
        <v>4832</v>
      </c>
      <c r="E125" s="15"/>
    </row>
    <row r="126" ht="34.35" customHeight="1" spans="1:5">
      <c r="A126" s="12"/>
      <c r="B126" s="13"/>
      <c r="C126" s="14"/>
      <c r="D126" s="10" t="s">
        <v>4833</v>
      </c>
      <c r="E126" s="15"/>
    </row>
    <row r="127" ht="34.35" customHeight="1" spans="1:5">
      <c r="A127" s="12"/>
      <c r="B127" s="13"/>
      <c r="C127" s="14"/>
      <c r="D127" s="10" t="s">
        <v>4834</v>
      </c>
      <c r="E127" s="15"/>
    </row>
    <row r="128" ht="34.35" customHeight="1" spans="1:5">
      <c r="A128" s="16"/>
      <c r="B128" s="17"/>
      <c r="C128" s="18"/>
      <c r="D128" s="10" t="s">
        <v>4835</v>
      </c>
      <c r="E128" s="19"/>
    </row>
    <row r="129" ht="34.35" customHeight="1" spans="1:5">
      <c r="A129" s="20">
        <v>22</v>
      </c>
      <c r="B129" s="21" t="s">
        <v>2344</v>
      </c>
      <c r="C129" s="22" t="s">
        <v>4836</v>
      </c>
      <c r="D129" s="23" t="s">
        <v>4837</v>
      </c>
      <c r="E129" s="24" t="str">
        <f>HYPERLINK("http://blogfile.huashijingji.com/BlogFile/789-陈新江老师.zip","课程包下载")</f>
        <v>课程包下载</v>
      </c>
    </row>
    <row r="130" ht="34.35" customHeight="1" spans="1:5">
      <c r="A130" s="25"/>
      <c r="B130" s="26"/>
      <c r="C130" s="27"/>
      <c r="D130" s="23" t="s">
        <v>4838</v>
      </c>
      <c r="E130" s="28"/>
    </row>
    <row r="131" ht="34.35" customHeight="1" spans="1:5">
      <c r="A131" s="25"/>
      <c r="B131" s="26"/>
      <c r="C131" s="27"/>
      <c r="D131" s="23" t="s">
        <v>4839</v>
      </c>
      <c r="E131" s="28"/>
    </row>
    <row r="132" ht="34.35" customHeight="1" spans="1:5">
      <c r="A132" s="25"/>
      <c r="B132" s="26"/>
      <c r="C132" s="27"/>
      <c r="D132" s="23" t="s">
        <v>4840</v>
      </c>
      <c r="E132" s="28"/>
    </row>
    <row r="133" ht="34.35" customHeight="1" spans="1:5">
      <c r="A133" s="25"/>
      <c r="B133" s="26"/>
      <c r="C133" s="27"/>
      <c r="D133" s="23" t="s">
        <v>4841</v>
      </c>
      <c r="E133" s="28"/>
    </row>
    <row r="134" ht="34.35" customHeight="1" spans="1:5">
      <c r="A134" s="29"/>
      <c r="B134" s="30"/>
      <c r="C134" s="31"/>
      <c r="D134" s="23" t="s">
        <v>4842</v>
      </c>
      <c r="E134" s="32"/>
    </row>
    <row r="135" ht="34.35" customHeight="1" spans="1:5">
      <c r="A135" s="7">
        <v>23</v>
      </c>
      <c r="B135" s="8" t="s">
        <v>2381</v>
      </c>
      <c r="C135" s="9" t="s">
        <v>4843</v>
      </c>
      <c r="D135" s="10" t="s">
        <v>4844</v>
      </c>
      <c r="E135" s="11" t="str">
        <f>HYPERLINK("http://blogfile.huashijingji.com/BlogFile/798-桑弘华老师.zip","课程包下载")</f>
        <v>课程包下载</v>
      </c>
    </row>
    <row r="136" ht="34.35" customHeight="1" spans="1:5">
      <c r="A136" s="12"/>
      <c r="B136" s="13"/>
      <c r="C136" s="14"/>
      <c r="D136" s="10" t="s">
        <v>4845</v>
      </c>
      <c r="E136" s="15"/>
    </row>
    <row r="137" ht="34.35" customHeight="1" spans="1:5">
      <c r="A137" s="12"/>
      <c r="B137" s="13"/>
      <c r="C137" s="14"/>
      <c r="D137" s="10" t="s">
        <v>4846</v>
      </c>
      <c r="E137" s="15"/>
    </row>
    <row r="138" ht="34.35" customHeight="1" spans="1:5">
      <c r="A138" s="12"/>
      <c r="B138" s="13"/>
      <c r="C138" s="14"/>
      <c r="D138" s="10" t="s">
        <v>4847</v>
      </c>
      <c r="E138" s="15"/>
    </row>
    <row r="139" ht="34.35" customHeight="1" spans="1:5">
      <c r="A139" s="12"/>
      <c r="B139" s="13"/>
      <c r="C139" s="14"/>
      <c r="D139" s="10" t="s">
        <v>4848</v>
      </c>
      <c r="E139" s="15"/>
    </row>
    <row r="140" ht="34.35" customHeight="1" spans="1:5">
      <c r="A140" s="16"/>
      <c r="B140" s="17"/>
      <c r="C140" s="18"/>
      <c r="D140" s="10" t="s">
        <v>4849</v>
      </c>
      <c r="E140" s="19"/>
    </row>
    <row r="141" ht="34.35" customHeight="1" spans="1:5">
      <c r="A141" s="20">
        <v>24</v>
      </c>
      <c r="B141" s="21" t="s">
        <v>2005</v>
      </c>
      <c r="C141" s="22" t="s">
        <v>4850</v>
      </c>
      <c r="D141" s="23" t="s">
        <v>4851</v>
      </c>
      <c r="E141" s="24" t="str">
        <f>HYPERLINK("http://blogfile.huashijingji.com/BlogFile/698-李阳老师.zip","课程包下载")</f>
        <v>课程包下载</v>
      </c>
    </row>
    <row r="142" ht="34.35" customHeight="1" spans="1:5">
      <c r="A142" s="25"/>
      <c r="B142" s="26"/>
      <c r="C142" s="27"/>
      <c r="D142" s="23" t="s">
        <v>4852</v>
      </c>
      <c r="E142" s="28"/>
    </row>
    <row r="143" ht="34.35" customHeight="1" spans="1:5">
      <c r="A143" s="25"/>
      <c r="B143" s="26"/>
      <c r="C143" s="27"/>
      <c r="D143" s="23" t="s">
        <v>4853</v>
      </c>
      <c r="E143" s="28"/>
    </row>
    <row r="144" ht="34.35" customHeight="1" spans="1:5">
      <c r="A144" s="25"/>
      <c r="B144" s="26"/>
      <c r="C144" s="27"/>
      <c r="D144" s="23" t="s">
        <v>4854</v>
      </c>
      <c r="E144" s="28"/>
    </row>
    <row r="145" ht="34.35" customHeight="1" spans="1:5">
      <c r="A145" s="25"/>
      <c r="B145" s="26"/>
      <c r="C145" s="27"/>
      <c r="D145" s="23" t="s">
        <v>4855</v>
      </c>
      <c r="E145" s="28"/>
    </row>
    <row r="146" ht="34.35" customHeight="1" spans="1:5">
      <c r="A146" s="29"/>
      <c r="B146" s="30"/>
      <c r="C146" s="31"/>
      <c r="D146" s="23" t="s">
        <v>4856</v>
      </c>
      <c r="E146" s="32"/>
    </row>
    <row r="147" ht="34.35" customHeight="1" spans="1:5">
      <c r="A147" s="7">
        <v>25</v>
      </c>
      <c r="B147" s="8" t="s">
        <v>2449</v>
      </c>
      <c r="C147" s="9" t="s">
        <v>4857</v>
      </c>
      <c r="D147" s="10" t="s">
        <v>4858</v>
      </c>
      <c r="E147" s="11" t="str">
        <f>HYPERLINK("http://blogfile.huashijingji.com/BlogFile/816-泰丰老师.zip","课程包下载")</f>
        <v>课程包下载</v>
      </c>
    </row>
    <row r="148" ht="34.35" customHeight="1" spans="1:5">
      <c r="A148" s="12"/>
      <c r="B148" s="13"/>
      <c r="C148" s="14"/>
      <c r="D148" s="10" t="s">
        <v>4859</v>
      </c>
      <c r="E148" s="15"/>
    </row>
    <row r="149" ht="34.35" customHeight="1" spans="1:5">
      <c r="A149" s="12"/>
      <c r="B149" s="13"/>
      <c r="C149" s="14"/>
      <c r="D149" s="10" t="s">
        <v>4860</v>
      </c>
      <c r="E149" s="15"/>
    </row>
    <row r="150" ht="34.35" customHeight="1" spans="1:5">
      <c r="A150" s="12"/>
      <c r="B150" s="13"/>
      <c r="C150" s="14"/>
      <c r="D150" s="10" t="s">
        <v>4861</v>
      </c>
      <c r="E150" s="15"/>
    </row>
    <row r="151" ht="34.35" customHeight="1" spans="1:5">
      <c r="A151" s="12"/>
      <c r="B151" s="13"/>
      <c r="C151" s="14"/>
      <c r="D151" s="10" t="s">
        <v>4862</v>
      </c>
      <c r="E151" s="15"/>
    </row>
    <row r="152" ht="34.35" customHeight="1" spans="1:5">
      <c r="A152" s="16"/>
      <c r="B152" s="17"/>
      <c r="C152" s="18"/>
      <c r="D152" s="10" t="s">
        <v>4863</v>
      </c>
      <c r="E152" s="19"/>
    </row>
    <row r="153" ht="34.35" customHeight="1" spans="1:5">
      <c r="A153" s="20">
        <v>26</v>
      </c>
      <c r="B153" s="21" t="s">
        <v>1585</v>
      </c>
      <c r="C153" s="22" t="s">
        <v>4864</v>
      </c>
      <c r="D153" s="23" t="s">
        <v>4865</v>
      </c>
      <c r="E153" s="24" t="str">
        <f>HYPERLINK("http://blogfile.huashijingji.com/BlogFile/589-孙成龙老师.zip","课程包下载")</f>
        <v>课程包下载</v>
      </c>
    </row>
    <row r="154" ht="34.35" customHeight="1" spans="1:5">
      <c r="A154" s="25"/>
      <c r="B154" s="26"/>
      <c r="C154" s="27"/>
      <c r="D154" s="23" t="s">
        <v>4866</v>
      </c>
      <c r="E154" s="28"/>
    </row>
    <row r="155" ht="34.35" customHeight="1" spans="1:5">
      <c r="A155" s="25"/>
      <c r="B155" s="26"/>
      <c r="C155" s="27"/>
      <c r="D155" s="23" t="s">
        <v>4867</v>
      </c>
      <c r="E155" s="28"/>
    </row>
    <row r="156" ht="34.35" customHeight="1" spans="1:5">
      <c r="A156" s="25"/>
      <c r="B156" s="26"/>
      <c r="C156" s="27"/>
      <c r="D156" s="23" t="s">
        <v>4868</v>
      </c>
      <c r="E156" s="28"/>
    </row>
    <row r="157" ht="34.35" customHeight="1" spans="1:5">
      <c r="A157" s="25"/>
      <c r="B157" s="26"/>
      <c r="C157" s="27"/>
      <c r="D157" s="23" t="s">
        <v>4869</v>
      </c>
      <c r="E157" s="28"/>
    </row>
    <row r="158" ht="34.35" customHeight="1" spans="1:5">
      <c r="A158" s="29"/>
      <c r="B158" s="30"/>
      <c r="C158" s="31"/>
      <c r="D158" s="23" t="s">
        <v>4870</v>
      </c>
      <c r="E158" s="32"/>
    </row>
    <row r="159" ht="34.35" customHeight="1" spans="1:5">
      <c r="A159" s="7">
        <v>27</v>
      </c>
      <c r="B159" s="8" t="s">
        <v>2029</v>
      </c>
      <c r="C159" s="9" t="s">
        <v>4871</v>
      </c>
      <c r="D159" s="10" t="s">
        <v>4872</v>
      </c>
      <c r="E159" s="11" t="str">
        <f>HYPERLINK("http://blogfile.huashijingji.com/BlogFile/705-孙志强老师.zip","课程包下载")</f>
        <v>课程包下载</v>
      </c>
    </row>
    <row r="160" ht="34.35" customHeight="1" spans="1:5">
      <c r="A160" s="12"/>
      <c r="B160" s="13"/>
      <c r="C160" s="14"/>
      <c r="D160" s="10" t="s">
        <v>4873</v>
      </c>
      <c r="E160" s="15"/>
    </row>
    <row r="161" ht="34.35" customHeight="1" spans="1:5">
      <c r="A161" s="12"/>
      <c r="B161" s="13"/>
      <c r="C161" s="14"/>
      <c r="D161" s="10" t="s">
        <v>4874</v>
      </c>
      <c r="E161" s="15"/>
    </row>
    <row r="162" ht="34.35" customHeight="1" spans="1:5">
      <c r="A162" s="12"/>
      <c r="B162" s="13"/>
      <c r="C162" s="14"/>
      <c r="D162" s="10" t="s">
        <v>4875</v>
      </c>
      <c r="E162" s="15"/>
    </row>
    <row r="163" ht="34.35" customHeight="1" spans="1:5">
      <c r="A163" s="12"/>
      <c r="B163" s="13"/>
      <c r="C163" s="14"/>
      <c r="D163" s="10" t="s">
        <v>4876</v>
      </c>
      <c r="E163" s="15"/>
    </row>
    <row r="164" ht="34.35" customHeight="1" spans="1:5">
      <c r="A164" s="16"/>
      <c r="B164" s="17"/>
      <c r="C164" s="18"/>
      <c r="D164" s="10" t="s">
        <v>4877</v>
      </c>
      <c r="E164" s="19"/>
    </row>
    <row r="165" ht="34.35" customHeight="1" spans="1:5">
      <c r="A165" s="20">
        <v>28</v>
      </c>
      <c r="B165" s="21" t="s">
        <v>2563</v>
      </c>
      <c r="C165" s="22" t="s">
        <v>4878</v>
      </c>
      <c r="D165" s="23" t="s">
        <v>4879</v>
      </c>
      <c r="E165" s="24" t="str">
        <f>HYPERLINK("http://blogfile.huashijingji.com/BlogFile/852-乔木老师.zip","课程包下载")</f>
        <v>课程包下载</v>
      </c>
    </row>
    <row r="166" ht="34.35" customHeight="1" spans="1:5">
      <c r="A166" s="25"/>
      <c r="B166" s="26"/>
      <c r="C166" s="27"/>
      <c r="D166" s="23" t="s">
        <v>4880</v>
      </c>
      <c r="E166" s="28"/>
    </row>
    <row r="167" ht="34.35" customHeight="1" spans="1:5">
      <c r="A167" s="25"/>
      <c r="B167" s="26"/>
      <c r="C167" s="27"/>
      <c r="D167" s="23" t="s">
        <v>4881</v>
      </c>
      <c r="E167" s="28"/>
    </row>
    <row r="168" ht="34.35" customHeight="1" spans="1:5">
      <c r="A168" s="25"/>
      <c r="B168" s="26"/>
      <c r="C168" s="27"/>
      <c r="D168" s="23" t="s">
        <v>4882</v>
      </c>
      <c r="E168" s="28"/>
    </row>
    <row r="169" ht="34.35" customHeight="1" spans="1:5">
      <c r="A169" s="25"/>
      <c r="B169" s="26"/>
      <c r="C169" s="27"/>
      <c r="D169" s="23" t="s">
        <v>4883</v>
      </c>
      <c r="E169" s="28"/>
    </row>
    <row r="170" ht="34.35" customHeight="1" spans="1:5">
      <c r="A170" s="29"/>
      <c r="B170" s="30"/>
      <c r="C170" s="31"/>
      <c r="D170" s="23" t="s">
        <v>4884</v>
      </c>
      <c r="E170" s="32"/>
    </row>
    <row r="171" ht="34.35" customHeight="1" spans="1:5">
      <c r="A171" s="7">
        <v>29</v>
      </c>
      <c r="B171" s="8" t="s">
        <v>2671</v>
      </c>
      <c r="C171" s="9" t="s">
        <v>4885</v>
      </c>
      <c r="D171" s="10" t="s">
        <v>4886</v>
      </c>
      <c r="E171" s="11" t="str">
        <f>HYPERLINK("http://blogfile.huashijingji.com/BlogFile/897-雷健老师.zip","课程包下载")</f>
        <v>课程包下载</v>
      </c>
    </row>
    <row r="172" ht="34.35" customHeight="1" spans="1:5">
      <c r="A172" s="12"/>
      <c r="B172" s="13"/>
      <c r="C172" s="14"/>
      <c r="D172" s="10" t="s">
        <v>4887</v>
      </c>
      <c r="E172" s="15"/>
    </row>
    <row r="173" ht="34.35" customHeight="1" spans="1:5">
      <c r="A173" s="12"/>
      <c r="B173" s="13"/>
      <c r="C173" s="14"/>
      <c r="D173" s="10" t="s">
        <v>4888</v>
      </c>
      <c r="E173" s="15"/>
    </row>
    <row r="174" ht="34.35" customHeight="1" spans="1:5">
      <c r="A174" s="12"/>
      <c r="B174" s="13"/>
      <c r="C174" s="14"/>
      <c r="D174" s="10" t="s">
        <v>4889</v>
      </c>
      <c r="E174" s="15"/>
    </row>
    <row r="175" ht="34.35" customHeight="1" spans="1:5">
      <c r="A175" s="12"/>
      <c r="B175" s="13"/>
      <c r="C175" s="14"/>
      <c r="D175" s="10" t="s">
        <v>4890</v>
      </c>
      <c r="E175" s="15"/>
    </row>
    <row r="176" ht="34.35" customHeight="1" spans="1:5">
      <c r="A176" s="16"/>
      <c r="B176" s="17"/>
      <c r="C176" s="18"/>
      <c r="D176" s="10" t="s">
        <v>4891</v>
      </c>
      <c r="E176" s="19"/>
    </row>
  </sheetData>
  <mergeCells count="117">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6"/>
  <sheetViews>
    <sheetView zoomScale="90" zoomScaleNormal="90" workbookViewId="0">
      <pane xSplit="3" ySplit="2" topLeftCell="D17" activePane="bottomRight" state="frozen"/>
      <selection/>
      <selection pane="topRight"/>
      <selection pane="bottomLeft"/>
      <selection pane="bottomRight" activeCell="E2" sqref="E$1:F$1048576"/>
    </sheetView>
  </sheetViews>
  <sheetFormatPr defaultColWidth="10" defaultRowHeight="48.75" outlineLevelCol="4"/>
  <cols>
    <col min="1" max="1" width="19.625" style="60" customWidth="1"/>
    <col min="2" max="2" width="20.75" style="61" customWidth="1"/>
    <col min="3" max="3" width="67.625" style="62" customWidth="1"/>
    <col min="4" max="4" width="67.625" style="63" customWidth="1"/>
    <col min="5" max="5" width="18.375" style="63" customWidth="1"/>
    <col min="6" max="248" width="10" style="64"/>
    <col min="249" max="256" width="18.5" style="64" customWidth="1"/>
    <col min="257" max="504" width="10" style="64"/>
    <col min="505" max="512" width="18.5" style="64" customWidth="1"/>
    <col min="513" max="760" width="10" style="64"/>
    <col min="761" max="768" width="18.5" style="64" customWidth="1"/>
    <col min="769" max="1016" width="10" style="64"/>
    <col min="1017" max="1024" width="18.5" style="64" customWidth="1"/>
    <col min="1025" max="1272" width="10" style="64"/>
    <col min="1273" max="1280" width="18.5" style="64" customWidth="1"/>
    <col min="1281" max="1528" width="10" style="64"/>
    <col min="1529" max="1536" width="18.5" style="64" customWidth="1"/>
    <col min="1537" max="1784" width="10" style="64"/>
    <col min="1785" max="1792" width="18.5" style="64" customWidth="1"/>
    <col min="1793" max="2040" width="10" style="64"/>
    <col min="2041" max="2048" width="18.5" style="64" customWidth="1"/>
    <col min="2049" max="2296" width="10" style="64"/>
    <col min="2297" max="2304" width="18.5" style="64" customWidth="1"/>
    <col min="2305" max="2552" width="10" style="64"/>
    <col min="2553" max="2560" width="18.5" style="64" customWidth="1"/>
    <col min="2561" max="2808" width="10" style="64"/>
    <col min="2809" max="2816" width="18.5" style="64" customWidth="1"/>
    <col min="2817" max="3064" width="10" style="64"/>
    <col min="3065" max="3072" width="18.5" style="64" customWidth="1"/>
    <col min="3073" max="3320" width="10" style="64"/>
    <col min="3321" max="3328" width="18.5" style="64" customWidth="1"/>
    <col min="3329" max="3576" width="10" style="64"/>
    <col min="3577" max="3584" width="18.5" style="64" customWidth="1"/>
    <col min="3585" max="3832" width="10" style="64"/>
    <col min="3833" max="3840" width="18.5" style="64" customWidth="1"/>
    <col min="3841" max="4088" width="10" style="64"/>
    <col min="4089" max="4096" width="18.5" style="64" customWidth="1"/>
    <col min="4097" max="4344" width="10" style="64"/>
    <col min="4345" max="4352" width="18.5" style="64" customWidth="1"/>
    <col min="4353" max="4600" width="10" style="64"/>
    <col min="4601" max="4608" width="18.5" style="64" customWidth="1"/>
    <col min="4609" max="4856" width="10" style="64"/>
    <col min="4857" max="4864" width="18.5" style="64" customWidth="1"/>
    <col min="4865" max="5112" width="10" style="64"/>
    <col min="5113" max="5120" width="18.5" style="64" customWidth="1"/>
    <col min="5121" max="5368" width="10" style="64"/>
    <col min="5369" max="5376" width="18.5" style="64" customWidth="1"/>
    <col min="5377" max="5624" width="10" style="64"/>
    <col min="5625" max="5632" width="18.5" style="64" customWidth="1"/>
    <col min="5633" max="5880" width="10" style="64"/>
    <col min="5881" max="5888" width="18.5" style="64" customWidth="1"/>
    <col min="5889" max="6136" width="10" style="64"/>
    <col min="6137" max="6144" width="18.5" style="64" customWidth="1"/>
    <col min="6145" max="6392" width="10" style="64"/>
    <col min="6393" max="6400" width="18.5" style="64" customWidth="1"/>
    <col min="6401" max="6648" width="10" style="64"/>
    <col min="6649" max="6656" width="18.5" style="64" customWidth="1"/>
    <col min="6657" max="6904" width="10" style="64"/>
    <col min="6905" max="6912" width="18.5" style="64" customWidth="1"/>
    <col min="6913" max="7160" width="10" style="64"/>
    <col min="7161" max="7168" width="18.5" style="64" customWidth="1"/>
    <col min="7169" max="7416" width="10" style="64"/>
    <col min="7417" max="7424" width="18.5" style="64" customWidth="1"/>
    <col min="7425" max="7672" width="10" style="64"/>
    <col min="7673" max="7680" width="18.5" style="64" customWidth="1"/>
    <col min="7681" max="7928" width="10" style="64"/>
    <col min="7929" max="7936" width="18.5" style="64" customWidth="1"/>
    <col min="7937" max="8184" width="10" style="64"/>
    <col min="8185" max="8192" width="18.5" style="64" customWidth="1"/>
    <col min="8193" max="8440" width="10" style="64"/>
    <col min="8441" max="8448" width="18.5" style="64" customWidth="1"/>
    <col min="8449" max="8696" width="10" style="64"/>
    <col min="8697" max="8704" width="18.5" style="64" customWidth="1"/>
    <col min="8705" max="8952" width="10" style="64"/>
    <col min="8953" max="8960" width="18.5" style="64" customWidth="1"/>
    <col min="8961" max="9208" width="10" style="64"/>
    <col min="9209" max="9216" width="18.5" style="64" customWidth="1"/>
    <col min="9217" max="9464" width="10" style="64"/>
    <col min="9465" max="9472" width="18.5" style="64" customWidth="1"/>
    <col min="9473" max="9720" width="10" style="64"/>
    <col min="9721" max="9728" width="18.5" style="64" customWidth="1"/>
    <col min="9729" max="9976" width="10" style="64"/>
    <col min="9977" max="9984" width="18.5" style="64" customWidth="1"/>
    <col min="9985" max="10232" width="10" style="64"/>
    <col min="10233" max="10240" width="18.5" style="64" customWidth="1"/>
    <col min="10241" max="10488" width="10" style="64"/>
    <col min="10489" max="10496" width="18.5" style="64" customWidth="1"/>
    <col min="10497" max="10744" width="10" style="64"/>
    <col min="10745" max="10752" width="18.5" style="64" customWidth="1"/>
    <col min="10753" max="11000" width="10" style="64"/>
    <col min="11001" max="11008" width="18.5" style="64" customWidth="1"/>
    <col min="11009" max="11256" width="10" style="64"/>
    <col min="11257" max="11264" width="18.5" style="64" customWidth="1"/>
    <col min="11265" max="11512" width="10" style="64"/>
    <col min="11513" max="11520" width="18.5" style="64" customWidth="1"/>
    <col min="11521" max="11768" width="10" style="64"/>
    <col min="11769" max="11776" width="18.5" style="64" customWidth="1"/>
    <col min="11777" max="12024" width="10" style="64"/>
    <col min="12025" max="12032" width="18.5" style="64" customWidth="1"/>
    <col min="12033" max="12280" width="10" style="64"/>
    <col min="12281" max="12288" width="18.5" style="64" customWidth="1"/>
    <col min="12289" max="12536" width="10" style="64"/>
    <col min="12537" max="12544" width="18.5" style="64" customWidth="1"/>
    <col min="12545" max="12792" width="10" style="64"/>
    <col min="12793" max="12800" width="18.5" style="64" customWidth="1"/>
    <col min="12801" max="13048" width="10" style="64"/>
    <col min="13049" max="13056" width="18.5" style="64" customWidth="1"/>
    <col min="13057" max="13304" width="10" style="64"/>
    <col min="13305" max="13312" width="18.5" style="64" customWidth="1"/>
    <col min="13313" max="13560" width="10" style="64"/>
    <col min="13561" max="13568" width="18.5" style="64" customWidth="1"/>
    <col min="13569" max="13816" width="10" style="64"/>
    <col min="13817" max="13824" width="18.5" style="64" customWidth="1"/>
    <col min="13825" max="14072" width="10" style="64"/>
    <col min="14073" max="14080" width="18.5" style="64" customWidth="1"/>
    <col min="14081" max="14328" width="10" style="64"/>
    <col min="14329" max="14336" width="18.5" style="64" customWidth="1"/>
    <col min="14337" max="14584" width="10" style="64"/>
    <col min="14585" max="14592" width="18.5" style="64" customWidth="1"/>
    <col min="14593" max="14840" width="10" style="64"/>
    <col min="14841" max="14848" width="18.5" style="64" customWidth="1"/>
    <col min="14849" max="15096" width="10" style="64"/>
    <col min="15097" max="15104" width="18.5" style="64" customWidth="1"/>
    <col min="15105" max="15352" width="10" style="64"/>
    <col min="15353" max="15360" width="18.5" style="64" customWidth="1"/>
    <col min="15361" max="15608" width="10" style="64"/>
    <col min="15609" max="15616" width="18.5" style="64" customWidth="1"/>
    <col min="15617" max="15864" width="10" style="64"/>
    <col min="15865" max="15872" width="18.5" style="64" customWidth="1"/>
    <col min="15873" max="16120" width="10" style="64"/>
    <col min="16121" max="16128" width="18.5" style="64" customWidth="1"/>
    <col min="16129" max="16384" width="10" style="64"/>
  </cols>
  <sheetData>
    <row r="1" ht="137.25" customHeight="1" spans="1:5">
      <c r="A1" s="65"/>
      <c r="B1" s="65"/>
      <c r="C1" s="65"/>
      <c r="D1" s="65"/>
      <c r="E1" s="65"/>
    </row>
    <row r="2" s="40" customFormat="1" ht="34.15" customHeight="1" spans="1:5">
      <c r="A2" s="5" t="s">
        <v>0</v>
      </c>
      <c r="B2" s="5" t="s">
        <v>1</v>
      </c>
      <c r="C2" s="5" t="s">
        <v>2850</v>
      </c>
      <c r="D2" s="5" t="s">
        <v>2851</v>
      </c>
      <c r="E2" s="5" t="s">
        <v>2852</v>
      </c>
    </row>
    <row r="3" s="2" customFormat="1" ht="34.15" customHeight="1" spans="1:5">
      <c r="A3" s="7">
        <v>1</v>
      </c>
      <c r="B3" s="8" t="s">
        <v>770</v>
      </c>
      <c r="C3" s="9" t="s">
        <v>4892</v>
      </c>
      <c r="D3" s="10" t="s">
        <v>4893</v>
      </c>
      <c r="E3" s="11" t="str">
        <f>HYPERLINK("http://blogfile.huashijingji.com/BlogFile/292-林一斌老师.zip","课程包下载")</f>
        <v>课程包下载</v>
      </c>
    </row>
    <row r="4" s="2" customFormat="1" ht="34.15" customHeight="1" spans="1:5">
      <c r="A4" s="12"/>
      <c r="B4" s="13"/>
      <c r="C4" s="14"/>
      <c r="D4" s="10" t="s">
        <v>4894</v>
      </c>
      <c r="E4" s="15"/>
    </row>
    <row r="5" s="2" customFormat="1" ht="34.15" customHeight="1" spans="1:5">
      <c r="A5" s="12"/>
      <c r="B5" s="13"/>
      <c r="C5" s="14"/>
      <c r="D5" s="10" t="s">
        <v>4895</v>
      </c>
      <c r="E5" s="15"/>
    </row>
    <row r="6" s="2" customFormat="1" ht="34.15" customHeight="1" spans="1:5">
      <c r="A6" s="12"/>
      <c r="B6" s="13"/>
      <c r="C6" s="14"/>
      <c r="D6" s="10" t="s">
        <v>4896</v>
      </c>
      <c r="E6" s="15"/>
    </row>
    <row r="7" s="2" customFormat="1" ht="34.15" customHeight="1" spans="1:5">
      <c r="A7" s="12"/>
      <c r="B7" s="13"/>
      <c r="C7" s="14"/>
      <c r="D7" s="10" t="s">
        <v>4897</v>
      </c>
      <c r="E7" s="15"/>
    </row>
    <row r="8" s="2" customFormat="1" ht="34.15" customHeight="1" spans="1:5">
      <c r="A8" s="16"/>
      <c r="B8" s="17"/>
      <c r="C8" s="18"/>
      <c r="D8" s="10" t="s">
        <v>4898</v>
      </c>
      <c r="E8" s="19"/>
    </row>
    <row r="9" s="2" customFormat="1" ht="34.15" customHeight="1" spans="1:5">
      <c r="A9" s="20">
        <v>2</v>
      </c>
      <c r="B9" s="21" t="s">
        <v>269</v>
      </c>
      <c r="C9" s="22" t="s">
        <v>4899</v>
      </c>
      <c r="D9" s="23" t="s">
        <v>4900</v>
      </c>
      <c r="E9" s="24" t="str">
        <f>HYPERLINK("http://blogfile.huashijingji.com/BlogFile/86-黄道雄老师.zip","课程包下载")</f>
        <v>课程包下载</v>
      </c>
    </row>
    <row r="10" s="2" customFormat="1" ht="34.15" customHeight="1" spans="1:5">
      <c r="A10" s="25"/>
      <c r="B10" s="26"/>
      <c r="C10" s="27"/>
      <c r="D10" s="23" t="s">
        <v>4901</v>
      </c>
      <c r="E10" s="28"/>
    </row>
    <row r="11" s="2" customFormat="1" ht="34.15" customHeight="1" spans="1:5">
      <c r="A11" s="25"/>
      <c r="B11" s="26"/>
      <c r="C11" s="27"/>
      <c r="D11" s="23" t="s">
        <v>4902</v>
      </c>
      <c r="E11" s="28"/>
    </row>
    <row r="12" s="2" customFormat="1" ht="34.15" customHeight="1" spans="1:5">
      <c r="A12" s="25"/>
      <c r="B12" s="26"/>
      <c r="C12" s="27"/>
      <c r="D12" s="23" t="s">
        <v>4903</v>
      </c>
      <c r="E12" s="28"/>
    </row>
    <row r="13" s="2" customFormat="1" ht="34.15" customHeight="1" spans="1:5">
      <c r="A13" s="25"/>
      <c r="B13" s="26"/>
      <c r="C13" s="27"/>
      <c r="D13" s="23" t="s">
        <v>4904</v>
      </c>
      <c r="E13" s="28"/>
    </row>
    <row r="14" s="2" customFormat="1" ht="34.15" customHeight="1" spans="1:5">
      <c r="A14" s="29"/>
      <c r="B14" s="30"/>
      <c r="C14" s="31"/>
      <c r="D14" s="23" t="s">
        <v>4905</v>
      </c>
      <c r="E14" s="32"/>
    </row>
    <row r="15" s="2" customFormat="1" ht="34.15" customHeight="1" spans="1:5">
      <c r="A15" s="7">
        <v>3</v>
      </c>
      <c r="B15" s="8" t="s">
        <v>1558</v>
      </c>
      <c r="C15" s="9" t="s">
        <v>4906</v>
      </c>
      <c r="D15" s="10" t="s">
        <v>4907</v>
      </c>
      <c r="E15" s="11" t="str">
        <f>HYPERLINK("http://blogfile.huashijingji.com/BlogFile/580-余世勇老师.zip","课程包下载")</f>
        <v>课程包下载</v>
      </c>
    </row>
    <row r="16" s="2" customFormat="1" ht="34.15" customHeight="1" spans="1:5">
      <c r="A16" s="12"/>
      <c r="B16" s="13"/>
      <c r="C16" s="14"/>
      <c r="D16" s="10" t="s">
        <v>4908</v>
      </c>
      <c r="E16" s="15"/>
    </row>
    <row r="17" s="2" customFormat="1" ht="34.15" customHeight="1" spans="1:5">
      <c r="A17" s="12"/>
      <c r="B17" s="13"/>
      <c r="C17" s="14"/>
      <c r="D17" s="10" t="s">
        <v>4909</v>
      </c>
      <c r="E17" s="15"/>
    </row>
    <row r="18" s="2" customFormat="1" ht="34.15" customHeight="1" spans="1:5">
      <c r="A18" s="12"/>
      <c r="B18" s="13"/>
      <c r="C18" s="14"/>
      <c r="D18" s="10" t="s">
        <v>4910</v>
      </c>
      <c r="E18" s="15"/>
    </row>
    <row r="19" s="2" customFormat="1" ht="34.15" customHeight="1" spans="1:5">
      <c r="A19" s="12"/>
      <c r="B19" s="13"/>
      <c r="C19" s="14"/>
      <c r="D19" s="10" t="s">
        <v>4911</v>
      </c>
      <c r="E19" s="15"/>
    </row>
    <row r="20" s="2" customFormat="1" ht="34.15" customHeight="1" spans="1:5">
      <c r="A20" s="16"/>
      <c r="B20" s="17"/>
      <c r="C20" s="18"/>
      <c r="D20" s="10" t="s">
        <v>4912</v>
      </c>
      <c r="E20" s="19"/>
    </row>
    <row r="21" s="2" customFormat="1" ht="34.15" customHeight="1" spans="1:5">
      <c r="A21" s="20">
        <v>4</v>
      </c>
      <c r="B21" s="21" t="s">
        <v>423</v>
      </c>
      <c r="C21" s="22" t="s">
        <v>4913</v>
      </c>
      <c r="D21" s="23" t="s">
        <v>4914</v>
      </c>
      <c r="E21" s="24" t="str">
        <f>HYPERLINK("http://blogfile.huashijingji.com/BlogFile/145-何昉祎老师.zip","课程包下载")</f>
        <v>课程包下载</v>
      </c>
    </row>
    <row r="22" s="2" customFormat="1" ht="34.15" customHeight="1" spans="1:5">
      <c r="A22" s="25"/>
      <c r="B22" s="26"/>
      <c r="C22" s="27"/>
      <c r="D22" s="23" t="s">
        <v>4915</v>
      </c>
      <c r="E22" s="28"/>
    </row>
    <row r="23" s="2" customFormat="1" ht="34.15" customHeight="1" spans="1:5">
      <c r="A23" s="25"/>
      <c r="B23" s="26"/>
      <c r="C23" s="27"/>
      <c r="D23" s="23" t="s">
        <v>4916</v>
      </c>
      <c r="E23" s="28"/>
    </row>
    <row r="24" s="2" customFormat="1" ht="34.15" customHeight="1" spans="1:5">
      <c r="A24" s="25"/>
      <c r="B24" s="26"/>
      <c r="C24" s="27"/>
      <c r="D24" s="23" t="s">
        <v>4917</v>
      </c>
      <c r="E24" s="28"/>
    </row>
    <row r="25" s="2" customFormat="1" ht="34.15" customHeight="1" spans="1:5">
      <c r="A25" s="25"/>
      <c r="B25" s="26"/>
      <c r="C25" s="27"/>
      <c r="D25" s="23" t="s">
        <v>4918</v>
      </c>
      <c r="E25" s="28"/>
    </row>
    <row r="26" s="2" customFormat="1" ht="34.15" customHeight="1" spans="1:5">
      <c r="A26" s="29"/>
      <c r="B26" s="30"/>
      <c r="C26" s="31"/>
      <c r="D26" s="23" t="s">
        <v>4919</v>
      </c>
      <c r="E26" s="32"/>
    </row>
    <row r="27" s="2" customFormat="1" ht="34.15" customHeight="1" spans="1:5">
      <c r="A27" s="7">
        <v>5</v>
      </c>
      <c r="B27" s="8" t="s">
        <v>936</v>
      </c>
      <c r="C27" s="9" t="s">
        <v>4920</v>
      </c>
      <c r="D27" s="10" t="s">
        <v>4921</v>
      </c>
      <c r="E27" s="11" t="str">
        <f>HYPERLINK("http://blogfile.huashijingji.com/BlogFile/358-王子墨老师.zip","课程包下载")</f>
        <v>课程包下载</v>
      </c>
    </row>
    <row r="28" s="2" customFormat="1" ht="34.15" customHeight="1" spans="1:5">
      <c r="A28" s="12"/>
      <c r="B28" s="13"/>
      <c r="C28" s="14"/>
      <c r="D28" s="10" t="s">
        <v>4922</v>
      </c>
      <c r="E28" s="15"/>
    </row>
    <row r="29" s="2" customFormat="1" ht="34.15" customHeight="1" spans="1:5">
      <c r="A29" s="12"/>
      <c r="B29" s="13"/>
      <c r="C29" s="14"/>
      <c r="D29" s="10" t="s">
        <v>4923</v>
      </c>
      <c r="E29" s="15"/>
    </row>
    <row r="30" s="2" customFormat="1" ht="34.15" customHeight="1" spans="1:5">
      <c r="A30" s="12"/>
      <c r="B30" s="13"/>
      <c r="C30" s="14"/>
      <c r="D30" s="10" t="s">
        <v>4924</v>
      </c>
      <c r="E30" s="15"/>
    </row>
    <row r="31" s="2" customFormat="1" ht="34.15" customHeight="1" spans="1:5">
      <c r="A31" s="12"/>
      <c r="B31" s="13"/>
      <c r="C31" s="14"/>
      <c r="D31" s="10" t="s">
        <v>4925</v>
      </c>
      <c r="E31" s="15"/>
    </row>
    <row r="32" s="2" customFormat="1" ht="34.15" customHeight="1" spans="1:5">
      <c r="A32" s="16"/>
      <c r="B32" s="17"/>
      <c r="C32" s="18"/>
      <c r="D32" s="10" t="s">
        <v>4926</v>
      </c>
      <c r="E32" s="19"/>
    </row>
    <row r="33" s="2" customFormat="1" ht="34.15" customHeight="1" spans="1:5">
      <c r="A33" s="20">
        <v>6</v>
      </c>
      <c r="B33" s="21" t="s">
        <v>1129</v>
      </c>
      <c r="C33" s="22" t="s">
        <v>4927</v>
      </c>
      <c r="D33" s="23" t="s">
        <v>4928</v>
      </c>
      <c r="E33" s="24" t="str">
        <f>HYPERLINK("http://blogfile.huashijingji.com/BlogFile/419-牛鑫宇老师.zip","课程包下载")</f>
        <v>课程包下载</v>
      </c>
    </row>
    <row r="34" s="2" customFormat="1" ht="34.15" customHeight="1" spans="1:5">
      <c r="A34" s="25"/>
      <c r="B34" s="26"/>
      <c r="C34" s="27"/>
      <c r="D34" s="23" t="s">
        <v>4929</v>
      </c>
      <c r="E34" s="28"/>
    </row>
    <row r="35" s="2" customFormat="1" ht="34.15" customHeight="1" spans="1:5">
      <c r="A35" s="25"/>
      <c r="B35" s="26"/>
      <c r="C35" s="27"/>
      <c r="D35" s="23" t="s">
        <v>4930</v>
      </c>
      <c r="E35" s="28"/>
    </row>
    <row r="36" s="2" customFormat="1" ht="34.15" customHeight="1" spans="1:5">
      <c r="A36" s="25"/>
      <c r="B36" s="26"/>
      <c r="C36" s="27"/>
      <c r="D36" s="23" t="s">
        <v>4931</v>
      </c>
      <c r="E36" s="28"/>
    </row>
    <row r="37" s="2" customFormat="1" ht="34.15" customHeight="1" spans="1:5">
      <c r="A37" s="25"/>
      <c r="B37" s="26"/>
      <c r="C37" s="27"/>
      <c r="D37" s="23" t="s">
        <v>4932</v>
      </c>
      <c r="E37" s="28"/>
    </row>
    <row r="38" s="2" customFormat="1" ht="34.15" customHeight="1" spans="1:5">
      <c r="A38" s="29"/>
      <c r="B38" s="30"/>
      <c r="C38" s="31"/>
      <c r="D38" s="23" t="s">
        <v>4933</v>
      </c>
      <c r="E38" s="32"/>
    </row>
    <row r="39" s="2" customFormat="1" ht="33.75" customHeight="1" spans="1:5">
      <c r="A39" s="7">
        <v>7</v>
      </c>
      <c r="B39" s="8" t="s">
        <v>1151</v>
      </c>
      <c r="C39" s="9" t="s">
        <v>4934</v>
      </c>
      <c r="D39" s="10" t="s">
        <v>4935</v>
      </c>
      <c r="E39" s="11" t="str">
        <f>HYPERLINK("http://blogfile.huashijingji.com/BlogFile/427-刘建平老师.zip","课程包下载")</f>
        <v>课程包下载</v>
      </c>
    </row>
    <row r="40" s="2" customFormat="1" ht="34.15" customHeight="1" spans="1:5">
      <c r="A40" s="12"/>
      <c r="B40" s="13"/>
      <c r="C40" s="14"/>
      <c r="D40" s="10" t="s">
        <v>4936</v>
      </c>
      <c r="E40" s="15"/>
    </row>
    <row r="41" s="2" customFormat="1" ht="34.15" customHeight="1" spans="1:5">
      <c r="A41" s="12"/>
      <c r="B41" s="13"/>
      <c r="C41" s="14"/>
      <c r="D41" s="10" t="s">
        <v>4897</v>
      </c>
      <c r="E41" s="15"/>
    </row>
    <row r="42" s="2" customFormat="1" ht="34.15" customHeight="1" spans="1:5">
      <c r="A42" s="12"/>
      <c r="B42" s="13"/>
      <c r="C42" s="14"/>
      <c r="D42" s="10" t="s">
        <v>4937</v>
      </c>
      <c r="E42" s="15"/>
    </row>
    <row r="43" s="2" customFormat="1" ht="34.15" customHeight="1" spans="1:5">
      <c r="A43" s="12"/>
      <c r="B43" s="13"/>
      <c r="C43" s="14"/>
      <c r="D43" s="10" t="s">
        <v>4938</v>
      </c>
      <c r="E43" s="15"/>
    </row>
    <row r="44" s="2" customFormat="1" ht="34.15" customHeight="1" spans="1:5">
      <c r="A44" s="16"/>
      <c r="B44" s="17"/>
      <c r="C44" s="18"/>
      <c r="D44" s="10" t="s">
        <v>4939</v>
      </c>
      <c r="E44" s="19"/>
    </row>
    <row r="45" s="2" customFormat="1" ht="34.15" customHeight="1" spans="1:5">
      <c r="A45" s="20">
        <v>8</v>
      </c>
      <c r="B45" s="21" t="s">
        <v>1364</v>
      </c>
      <c r="C45" s="22" t="s">
        <v>4940</v>
      </c>
      <c r="D45" s="23" t="s">
        <v>4941</v>
      </c>
      <c r="E45" s="24" t="str">
        <f>HYPERLINK("http://blogfile.huashijingji.com/BlogFile/510-文辉玲老师.zip","课程包下载")</f>
        <v>课程包下载</v>
      </c>
    </row>
    <row r="46" s="2" customFormat="1" ht="34.15" customHeight="1" spans="1:5">
      <c r="A46" s="25"/>
      <c r="B46" s="26"/>
      <c r="C46" s="27"/>
      <c r="D46" s="23" t="s">
        <v>4897</v>
      </c>
      <c r="E46" s="28"/>
    </row>
    <row r="47" s="2" customFormat="1" ht="34.15" customHeight="1" spans="1:5">
      <c r="A47" s="25"/>
      <c r="B47" s="26"/>
      <c r="C47" s="27"/>
      <c r="D47" s="23" t="s">
        <v>4942</v>
      </c>
      <c r="E47" s="28"/>
    </row>
    <row r="48" s="2" customFormat="1" ht="34.15" customHeight="1" spans="1:5">
      <c r="A48" s="25"/>
      <c r="B48" s="26"/>
      <c r="C48" s="27"/>
      <c r="D48" s="23" t="s">
        <v>4943</v>
      </c>
      <c r="E48" s="28"/>
    </row>
    <row r="49" s="2" customFormat="1" ht="34.15" customHeight="1" spans="1:5">
      <c r="A49" s="25"/>
      <c r="B49" s="26"/>
      <c r="C49" s="27"/>
      <c r="D49" s="23" t="s">
        <v>4944</v>
      </c>
      <c r="E49" s="28"/>
    </row>
    <row r="50" s="2" customFormat="1" ht="34.15" customHeight="1" spans="1:5">
      <c r="A50" s="29"/>
      <c r="B50" s="30"/>
      <c r="C50" s="31"/>
      <c r="D50" s="23" t="s">
        <v>4945</v>
      </c>
      <c r="E50" s="32"/>
    </row>
    <row r="51" s="2" customFormat="1" ht="33.75" customHeight="1" spans="1:5">
      <c r="A51" s="7">
        <v>9</v>
      </c>
      <c r="B51" s="8" t="s">
        <v>2048</v>
      </c>
      <c r="C51" s="9" t="s">
        <v>4946</v>
      </c>
      <c r="D51" s="10" t="s">
        <v>4947</v>
      </c>
      <c r="E51" s="11" t="str">
        <f>HYPERLINK("http://blogfile.huashijingji.com/BlogFile/709-迟致远老师.zip","课程包下载")</f>
        <v>课程包下载</v>
      </c>
    </row>
    <row r="52" s="2" customFormat="1" ht="34.15" customHeight="1" spans="1:5">
      <c r="A52" s="12"/>
      <c r="B52" s="13"/>
      <c r="C52" s="14"/>
      <c r="D52" s="10" t="s">
        <v>4948</v>
      </c>
      <c r="E52" s="15"/>
    </row>
    <row r="53" s="2" customFormat="1" ht="34.15" customHeight="1" spans="1:5">
      <c r="A53" s="12"/>
      <c r="B53" s="13"/>
      <c r="C53" s="14"/>
      <c r="D53" s="10" t="s">
        <v>4949</v>
      </c>
      <c r="E53" s="15"/>
    </row>
    <row r="54" s="2" customFormat="1" ht="34.15" customHeight="1" spans="1:5">
      <c r="A54" s="12"/>
      <c r="B54" s="13"/>
      <c r="C54" s="14"/>
      <c r="D54" s="10" t="s">
        <v>4950</v>
      </c>
      <c r="E54" s="15"/>
    </row>
    <row r="55" s="2" customFormat="1" ht="34.15" customHeight="1" spans="1:5">
      <c r="A55" s="12"/>
      <c r="B55" s="13"/>
      <c r="C55" s="14"/>
      <c r="D55" s="10" t="s">
        <v>4951</v>
      </c>
      <c r="E55" s="15"/>
    </row>
    <row r="56" s="2" customFormat="1" ht="34.15" customHeight="1" spans="1:5">
      <c r="A56" s="16"/>
      <c r="B56" s="17"/>
      <c r="C56" s="18"/>
      <c r="D56" s="10" t="s">
        <v>4952</v>
      </c>
      <c r="E56" s="19"/>
    </row>
    <row r="57" s="2" customFormat="1" ht="34.15" customHeight="1" spans="1:5">
      <c r="A57" s="20">
        <v>10</v>
      </c>
      <c r="B57" s="21" t="s">
        <v>2073</v>
      </c>
      <c r="C57" s="22" t="s">
        <v>4953</v>
      </c>
      <c r="D57" s="23" t="s">
        <v>4954</v>
      </c>
      <c r="E57" s="24" t="str">
        <f>HYPERLINK("http://blogfile.huashijingji.com/BlogFile/715-彭佳俊老师.zip","课程包下载")</f>
        <v>课程包下载</v>
      </c>
    </row>
    <row r="58" s="2" customFormat="1" ht="34.15" customHeight="1" spans="1:5">
      <c r="A58" s="25"/>
      <c r="B58" s="26"/>
      <c r="C58" s="27"/>
      <c r="D58" s="23" t="s">
        <v>4955</v>
      </c>
      <c r="E58" s="28"/>
    </row>
    <row r="59" s="2" customFormat="1" ht="34.15" customHeight="1" spans="1:5">
      <c r="A59" s="25"/>
      <c r="B59" s="26"/>
      <c r="C59" s="27"/>
      <c r="D59" s="23" t="s">
        <v>4956</v>
      </c>
      <c r="E59" s="28"/>
    </row>
    <row r="60" s="2" customFormat="1" ht="34.15" customHeight="1" spans="1:5">
      <c r="A60" s="25"/>
      <c r="B60" s="26"/>
      <c r="C60" s="27"/>
      <c r="D60" s="23" t="s">
        <v>4957</v>
      </c>
      <c r="E60" s="28"/>
    </row>
    <row r="61" s="2" customFormat="1" ht="34.15" customHeight="1" spans="1:5">
      <c r="A61" s="25"/>
      <c r="B61" s="26"/>
      <c r="C61" s="27"/>
      <c r="D61" s="23" t="s">
        <v>4958</v>
      </c>
      <c r="E61" s="28"/>
    </row>
    <row r="62" s="2" customFormat="1" ht="34.15" customHeight="1" spans="1:5">
      <c r="A62" s="29"/>
      <c r="B62" s="30"/>
      <c r="C62" s="31"/>
      <c r="D62" s="23" t="s">
        <v>4959</v>
      </c>
      <c r="E62" s="32"/>
    </row>
    <row r="63" s="2" customFormat="1" ht="34.15" customHeight="1" spans="1:5">
      <c r="A63" s="7">
        <v>11</v>
      </c>
      <c r="B63" s="8" t="s">
        <v>2407</v>
      </c>
      <c r="C63" s="9" t="s">
        <v>4960</v>
      </c>
      <c r="D63" s="10" t="s">
        <v>4961</v>
      </c>
      <c r="E63" s="11" t="str">
        <f>HYPERLINK("http://blogfile.huashijingji.com/BlogFile/805-何静老师.zip","课程包下载")</f>
        <v>课程包下载</v>
      </c>
    </row>
    <row r="64" s="2" customFormat="1" ht="34.15" customHeight="1" spans="1:5">
      <c r="A64" s="12"/>
      <c r="B64" s="13"/>
      <c r="C64" s="14"/>
      <c r="D64" s="10" t="s">
        <v>4962</v>
      </c>
      <c r="E64" s="15"/>
    </row>
    <row r="65" s="2" customFormat="1" ht="34.15" customHeight="1" spans="1:5">
      <c r="A65" s="12"/>
      <c r="B65" s="13"/>
      <c r="C65" s="14"/>
      <c r="D65" s="10" t="s">
        <v>4963</v>
      </c>
      <c r="E65" s="15"/>
    </row>
    <row r="66" s="2" customFormat="1" ht="34.15" customHeight="1" spans="1:5">
      <c r="A66" s="12"/>
      <c r="B66" s="13"/>
      <c r="C66" s="14"/>
      <c r="D66" s="10" t="s">
        <v>4964</v>
      </c>
      <c r="E66" s="15"/>
    </row>
    <row r="67" s="2" customFormat="1" ht="34.15" customHeight="1" spans="1:5">
      <c r="A67" s="12"/>
      <c r="B67" s="13"/>
      <c r="C67" s="14"/>
      <c r="D67" s="10" t="s">
        <v>4965</v>
      </c>
      <c r="E67" s="15"/>
    </row>
    <row r="68" s="2" customFormat="1" ht="34.15" customHeight="1" spans="1:5">
      <c r="A68" s="16"/>
      <c r="B68" s="17"/>
      <c r="C68" s="18"/>
      <c r="D68" s="10" t="s">
        <v>4938</v>
      </c>
      <c r="E68" s="19"/>
    </row>
    <row r="69" s="2" customFormat="1" ht="34.15" customHeight="1" spans="1:5">
      <c r="A69" s="20">
        <v>12</v>
      </c>
      <c r="B69" s="21" t="s">
        <v>1768</v>
      </c>
      <c r="C69" s="22" t="s">
        <v>4966</v>
      </c>
      <c r="D69" s="23" t="s">
        <v>4967</v>
      </c>
      <c r="E69" s="24" t="str">
        <f>HYPERLINK("http://blogfile.huashijingji.com/BlogFile/638-韩草老师.zip","课程包下载")</f>
        <v>课程包下载</v>
      </c>
    </row>
    <row r="70" s="2" customFormat="1" ht="34.15" customHeight="1" spans="1:5">
      <c r="A70" s="25"/>
      <c r="B70" s="26"/>
      <c r="C70" s="27"/>
      <c r="D70" s="23" t="s">
        <v>4968</v>
      </c>
      <c r="E70" s="28"/>
    </row>
    <row r="71" s="2" customFormat="1" ht="34.15" customHeight="1" spans="1:5">
      <c r="A71" s="25"/>
      <c r="B71" s="26"/>
      <c r="C71" s="27"/>
      <c r="D71" s="23" t="s">
        <v>4969</v>
      </c>
      <c r="E71" s="28"/>
    </row>
    <row r="72" s="2" customFormat="1" ht="34.15" customHeight="1" spans="1:5">
      <c r="A72" s="25"/>
      <c r="B72" s="26"/>
      <c r="C72" s="27"/>
      <c r="D72" s="23" t="s">
        <v>4970</v>
      </c>
      <c r="E72" s="28"/>
    </row>
    <row r="73" s="2" customFormat="1" ht="34.15" customHeight="1" spans="1:5">
      <c r="A73" s="25"/>
      <c r="B73" s="26"/>
      <c r="C73" s="27"/>
      <c r="D73" s="23" t="s">
        <v>4971</v>
      </c>
      <c r="E73" s="28"/>
    </row>
    <row r="74" s="2" customFormat="1" ht="34.15" customHeight="1" spans="1:5">
      <c r="A74" s="29"/>
      <c r="B74" s="30"/>
      <c r="C74" s="31"/>
      <c r="D74" s="23" t="s">
        <v>4972</v>
      </c>
      <c r="E74" s="32"/>
    </row>
    <row r="75" s="2" customFormat="1" ht="34.15" customHeight="1" spans="1:5">
      <c r="A75" s="7">
        <v>13</v>
      </c>
      <c r="B75" s="8" t="s">
        <v>1934</v>
      </c>
      <c r="C75" s="9" t="s">
        <v>4973</v>
      </c>
      <c r="D75" s="10" t="s">
        <v>4974</v>
      </c>
      <c r="E75" s="11" t="str">
        <f>HYPERLINK("http://blogfile.huashijingji.com/BlogFile/681-吴桐老师.zip","课程包下载")</f>
        <v>课程包下载</v>
      </c>
    </row>
    <row r="76" s="2" customFormat="1" ht="34.15" customHeight="1" spans="1:5">
      <c r="A76" s="12"/>
      <c r="B76" s="13"/>
      <c r="C76" s="14"/>
      <c r="D76" s="10" t="s">
        <v>4975</v>
      </c>
      <c r="E76" s="15"/>
    </row>
    <row r="77" s="2" customFormat="1" ht="34.15" customHeight="1" spans="1:5">
      <c r="A77" s="12"/>
      <c r="B77" s="13"/>
      <c r="C77" s="14"/>
      <c r="D77" s="10" t="s">
        <v>4976</v>
      </c>
      <c r="E77" s="15"/>
    </row>
    <row r="78" s="2" customFormat="1" ht="34.15" customHeight="1" spans="1:5">
      <c r="A78" s="12"/>
      <c r="B78" s="13"/>
      <c r="C78" s="14"/>
      <c r="D78" s="10" t="s">
        <v>4977</v>
      </c>
      <c r="E78" s="15"/>
    </row>
    <row r="79" s="2" customFormat="1" ht="34.15" customHeight="1" spans="1:5">
      <c r="A79" s="12"/>
      <c r="B79" s="13"/>
      <c r="C79" s="14"/>
      <c r="D79" s="10" t="s">
        <v>4978</v>
      </c>
      <c r="E79" s="15"/>
    </row>
    <row r="80" s="2" customFormat="1" ht="34.15" customHeight="1" spans="1:5">
      <c r="A80" s="16"/>
      <c r="B80" s="17"/>
      <c r="C80" s="18"/>
      <c r="D80" s="10" t="s">
        <v>4979</v>
      </c>
      <c r="E80" s="19"/>
    </row>
    <row r="81" s="2" customFormat="1" ht="34.15" customHeight="1" spans="1:5">
      <c r="A81" s="20">
        <v>14</v>
      </c>
      <c r="B81" s="21" t="s">
        <v>2412</v>
      </c>
      <c r="C81" s="22" t="s">
        <v>4980</v>
      </c>
      <c r="D81" s="23" t="s">
        <v>4981</v>
      </c>
      <c r="E81" s="24" t="str">
        <f>HYPERLINK("http://blogfile.huashijingji.com/BlogFile/806-谈多娇老师.zip","课程包下载")</f>
        <v>课程包下载</v>
      </c>
    </row>
    <row r="82" s="2" customFormat="1" ht="34.15" customHeight="1" spans="1:5">
      <c r="A82" s="25"/>
      <c r="B82" s="26"/>
      <c r="C82" s="27"/>
      <c r="D82" s="23" t="s">
        <v>4982</v>
      </c>
      <c r="E82" s="28"/>
    </row>
    <row r="83" s="2" customFormat="1" ht="34.15" customHeight="1" spans="1:5">
      <c r="A83" s="25"/>
      <c r="B83" s="26"/>
      <c r="C83" s="27"/>
      <c r="D83" s="23" t="s">
        <v>4983</v>
      </c>
      <c r="E83" s="28"/>
    </row>
    <row r="84" s="2" customFormat="1" ht="34.15" customHeight="1" spans="1:5">
      <c r="A84" s="25"/>
      <c r="B84" s="26"/>
      <c r="C84" s="27"/>
      <c r="D84" s="23" t="s">
        <v>4897</v>
      </c>
      <c r="E84" s="28"/>
    </row>
    <row r="85" s="2" customFormat="1" ht="34.15" customHeight="1" spans="1:5">
      <c r="A85" s="25"/>
      <c r="B85" s="26"/>
      <c r="C85" s="27"/>
      <c r="D85" s="23" t="s">
        <v>4984</v>
      </c>
      <c r="E85" s="28"/>
    </row>
    <row r="86" s="2" customFormat="1" ht="34.15" customHeight="1" spans="1:5">
      <c r="A86" s="29"/>
      <c r="B86" s="30"/>
      <c r="C86" s="31"/>
      <c r="D86" s="23" t="s">
        <v>4985</v>
      </c>
      <c r="E86" s="32"/>
    </row>
    <row r="87" s="2" customFormat="1" ht="34.15" customHeight="1" spans="1:5">
      <c r="A87" s="7">
        <v>15</v>
      </c>
      <c r="B87" s="8" t="s">
        <v>2444</v>
      </c>
      <c r="C87" s="9" t="s">
        <v>4986</v>
      </c>
      <c r="D87" s="10" t="s">
        <v>4987</v>
      </c>
      <c r="E87" s="11" t="str">
        <f>HYPERLINK("http://blogfile.huashijingji.com/BlogFile/815-孙一文老师.zip","课程包下载")</f>
        <v>课程包下载</v>
      </c>
    </row>
    <row r="88" s="2" customFormat="1" ht="34.15" customHeight="1" spans="1:5">
      <c r="A88" s="12"/>
      <c r="B88" s="13"/>
      <c r="C88" s="14"/>
      <c r="D88" s="10" t="s">
        <v>4988</v>
      </c>
      <c r="E88" s="15"/>
    </row>
    <row r="89" s="2" customFormat="1" ht="34.15" customHeight="1" spans="1:5">
      <c r="A89" s="12"/>
      <c r="B89" s="13"/>
      <c r="C89" s="14"/>
      <c r="D89" s="10" t="s">
        <v>4989</v>
      </c>
      <c r="E89" s="15"/>
    </row>
    <row r="90" s="2" customFormat="1" ht="34.15" customHeight="1" spans="1:5">
      <c r="A90" s="12"/>
      <c r="B90" s="13"/>
      <c r="C90" s="14"/>
      <c r="D90" s="10" t="s">
        <v>4990</v>
      </c>
      <c r="E90" s="15"/>
    </row>
    <row r="91" s="2" customFormat="1" ht="34.15" customHeight="1" spans="1:5">
      <c r="A91" s="12"/>
      <c r="B91" s="13"/>
      <c r="C91" s="14"/>
      <c r="D91" s="10" t="s">
        <v>4991</v>
      </c>
      <c r="E91" s="15"/>
    </row>
    <row r="92" s="2" customFormat="1" ht="34.15" customHeight="1" spans="1:5">
      <c r="A92" s="16"/>
      <c r="B92" s="17"/>
      <c r="C92" s="18"/>
      <c r="D92" s="10" t="s">
        <v>4992</v>
      </c>
      <c r="E92" s="19"/>
    </row>
    <row r="93" s="2" customFormat="1" ht="34.15" customHeight="1" spans="1:5">
      <c r="A93" s="20">
        <v>16</v>
      </c>
      <c r="B93" s="21" t="s">
        <v>1097</v>
      </c>
      <c r="C93" s="22" t="s">
        <v>4993</v>
      </c>
      <c r="D93" s="23" t="s">
        <v>4994</v>
      </c>
      <c r="E93" s="24" t="str">
        <f>HYPERLINK("http://blogfile.huashijingji.com/BlogFile/410-关永洪老师.zip","课程包下载")</f>
        <v>课程包下载</v>
      </c>
    </row>
    <row r="94" s="2" customFormat="1" ht="34.15" customHeight="1" spans="1:5">
      <c r="A94" s="25"/>
      <c r="B94" s="26"/>
      <c r="C94" s="27"/>
      <c r="D94" s="23" t="s">
        <v>4995</v>
      </c>
      <c r="E94" s="28"/>
    </row>
    <row r="95" s="2" customFormat="1" ht="34.15" customHeight="1" spans="1:5">
      <c r="A95" s="25"/>
      <c r="B95" s="26"/>
      <c r="C95" s="27"/>
      <c r="D95" s="23" t="s">
        <v>4996</v>
      </c>
      <c r="E95" s="28"/>
    </row>
    <row r="96" s="2" customFormat="1" ht="34.15" customHeight="1" spans="1:5">
      <c r="A96" s="25"/>
      <c r="B96" s="26"/>
      <c r="C96" s="27"/>
      <c r="D96" s="23" t="s">
        <v>4997</v>
      </c>
      <c r="E96" s="28"/>
    </row>
    <row r="97" s="2" customFormat="1" ht="34.15" customHeight="1" spans="1:5">
      <c r="A97" s="25"/>
      <c r="B97" s="26"/>
      <c r="C97" s="27"/>
      <c r="D97" s="23" t="s">
        <v>4998</v>
      </c>
      <c r="E97" s="28"/>
    </row>
    <row r="98" s="2" customFormat="1" ht="34.15" customHeight="1" spans="1:5">
      <c r="A98" s="29"/>
      <c r="B98" s="30"/>
      <c r="C98" s="31"/>
      <c r="D98" s="23" t="s">
        <v>4999</v>
      </c>
      <c r="E98" s="32"/>
    </row>
    <row r="99" s="2" customFormat="1" ht="34.15" customHeight="1" spans="1:5">
      <c r="A99" s="7">
        <v>17</v>
      </c>
      <c r="B99" s="8" t="s">
        <v>1353</v>
      </c>
      <c r="C99" s="9" t="s">
        <v>5000</v>
      </c>
      <c r="D99" s="10" t="s">
        <v>5001</v>
      </c>
      <c r="E99" s="11" t="str">
        <f>HYPERLINK("http://blogfile.huashijingji.com/BlogFile/507-孙美杰老师.zip","课程包下载")</f>
        <v>课程包下载</v>
      </c>
    </row>
    <row r="100" s="2" customFormat="1" ht="34.15" customHeight="1" spans="1:5">
      <c r="A100" s="12"/>
      <c r="B100" s="13"/>
      <c r="C100" s="14"/>
      <c r="D100" s="10" t="s">
        <v>5002</v>
      </c>
      <c r="E100" s="15"/>
    </row>
    <row r="101" s="2" customFormat="1" ht="34.15" customHeight="1" spans="1:5">
      <c r="A101" s="12"/>
      <c r="B101" s="13"/>
      <c r="C101" s="14"/>
      <c r="D101" s="10" t="s">
        <v>4897</v>
      </c>
      <c r="E101" s="15"/>
    </row>
    <row r="102" s="2" customFormat="1" ht="34.15" customHeight="1" spans="1:5">
      <c r="A102" s="12"/>
      <c r="B102" s="13"/>
      <c r="C102" s="14"/>
      <c r="D102" s="10" t="s">
        <v>5003</v>
      </c>
      <c r="E102" s="15"/>
    </row>
    <row r="103" s="2" customFormat="1" ht="34.15" customHeight="1" spans="1:5">
      <c r="A103" s="12"/>
      <c r="B103" s="13"/>
      <c r="C103" s="14"/>
      <c r="D103" s="10" t="s">
        <v>5004</v>
      </c>
      <c r="E103" s="15"/>
    </row>
    <row r="104" s="2" customFormat="1" ht="34.15" customHeight="1" spans="1:5">
      <c r="A104" s="16"/>
      <c r="B104" s="17"/>
      <c r="C104" s="18"/>
      <c r="D104" s="10" t="s">
        <v>5005</v>
      </c>
      <c r="E104" s="19"/>
    </row>
    <row r="105" s="2" customFormat="1" ht="34.15" customHeight="1" spans="1:5">
      <c r="A105" s="20">
        <v>18</v>
      </c>
      <c r="B105" s="21" t="s">
        <v>1894</v>
      </c>
      <c r="C105" s="22" t="s">
        <v>5006</v>
      </c>
      <c r="D105" s="23" t="s">
        <v>4897</v>
      </c>
      <c r="E105" s="24" t="str">
        <f>HYPERLINK("http://blogfile.huashijingji.com/BlogFile/672-冯海虹老师.zip","课程包下载")</f>
        <v>课程包下载</v>
      </c>
    </row>
    <row r="106" s="2" customFormat="1" ht="34.15" customHeight="1" spans="1:5">
      <c r="A106" s="25"/>
      <c r="B106" s="26"/>
      <c r="C106" s="27"/>
      <c r="D106" s="23" t="s">
        <v>5007</v>
      </c>
      <c r="E106" s="28"/>
    </row>
    <row r="107" s="2" customFormat="1" ht="34.15" customHeight="1" spans="1:5">
      <c r="A107" s="25"/>
      <c r="B107" s="26"/>
      <c r="C107" s="27"/>
      <c r="D107" s="23" t="s">
        <v>5008</v>
      </c>
      <c r="E107" s="28"/>
    </row>
    <row r="108" s="2" customFormat="1" ht="34.15" customHeight="1" spans="1:5">
      <c r="A108" s="25"/>
      <c r="B108" s="26"/>
      <c r="C108" s="27"/>
      <c r="D108" s="23" t="s">
        <v>5009</v>
      </c>
      <c r="E108" s="28"/>
    </row>
    <row r="109" s="2" customFormat="1" ht="34.15" customHeight="1" spans="1:5">
      <c r="A109" s="25"/>
      <c r="B109" s="26"/>
      <c r="C109" s="27"/>
      <c r="D109" s="23" t="s">
        <v>5010</v>
      </c>
      <c r="E109" s="28"/>
    </row>
    <row r="110" s="2" customFormat="1" ht="34.15" customHeight="1" spans="1:5">
      <c r="A110" s="29"/>
      <c r="B110" s="30"/>
      <c r="C110" s="31"/>
      <c r="D110" s="23" t="s">
        <v>5011</v>
      </c>
      <c r="E110" s="32"/>
    </row>
    <row r="111" s="2" customFormat="1" ht="34.15" customHeight="1" spans="1:5">
      <c r="A111" s="7">
        <v>19</v>
      </c>
      <c r="B111" s="8" t="s">
        <v>2250</v>
      </c>
      <c r="C111" s="9" t="s">
        <v>5012</v>
      </c>
      <c r="D111" s="10" t="s">
        <v>4908</v>
      </c>
      <c r="E111" s="11" t="str">
        <f>HYPERLINK("http://blogfile.huashijingji.com/BlogFile/764-郝嘉老师.zip","课程包下载")</f>
        <v>课程包下载</v>
      </c>
    </row>
    <row r="112" s="2" customFormat="1" ht="34.15" customHeight="1" spans="1:5">
      <c r="A112" s="12"/>
      <c r="B112" s="13"/>
      <c r="C112" s="14"/>
      <c r="D112" s="10" t="s">
        <v>5013</v>
      </c>
      <c r="E112" s="15"/>
    </row>
    <row r="113" s="2" customFormat="1" ht="34.15" customHeight="1" spans="1:5">
      <c r="A113" s="12"/>
      <c r="B113" s="13"/>
      <c r="C113" s="14"/>
      <c r="D113" s="10" t="s">
        <v>5014</v>
      </c>
      <c r="E113" s="15"/>
    </row>
    <row r="114" s="2" customFormat="1" ht="34.15" customHeight="1" spans="1:5">
      <c r="A114" s="12"/>
      <c r="B114" s="13"/>
      <c r="C114" s="14"/>
      <c r="D114" s="10" t="s">
        <v>5015</v>
      </c>
      <c r="E114" s="15"/>
    </row>
    <row r="115" s="2" customFormat="1" ht="34.15" customHeight="1" spans="1:5">
      <c r="A115" s="12"/>
      <c r="B115" s="13"/>
      <c r="C115" s="14"/>
      <c r="D115" s="10" t="s">
        <v>5016</v>
      </c>
      <c r="E115" s="15"/>
    </row>
    <row r="116" s="2" customFormat="1" ht="34.15" customHeight="1" spans="1:5">
      <c r="A116" s="16"/>
      <c r="B116" s="17"/>
      <c r="C116" s="18"/>
      <c r="D116" s="10" t="s">
        <v>5017</v>
      </c>
      <c r="E116" s="19"/>
    </row>
    <row r="117" s="2" customFormat="1" ht="34.15" customHeight="1" spans="1:5">
      <c r="A117" s="20">
        <v>20</v>
      </c>
      <c r="B117" s="21" t="s">
        <v>2352</v>
      </c>
      <c r="C117" s="22" t="s">
        <v>5018</v>
      </c>
      <c r="D117" s="23" t="s">
        <v>5019</v>
      </c>
      <c r="E117" s="24" t="str">
        <f>HYPERLINK("http://blogfile.huashijingji.com/BlogFile/791-于洪成老师.zip","课程包下载")</f>
        <v>课程包下载</v>
      </c>
    </row>
    <row r="118" s="2" customFormat="1" ht="34.15" customHeight="1" spans="1:5">
      <c r="A118" s="25"/>
      <c r="B118" s="26"/>
      <c r="C118" s="27"/>
      <c r="D118" s="23" t="s">
        <v>5020</v>
      </c>
      <c r="E118" s="28"/>
    </row>
    <row r="119" s="2" customFormat="1" ht="34.15" customHeight="1" spans="1:5">
      <c r="A119" s="25"/>
      <c r="B119" s="26"/>
      <c r="C119" s="27"/>
      <c r="D119" s="23" t="s">
        <v>5021</v>
      </c>
      <c r="E119" s="28"/>
    </row>
    <row r="120" s="2" customFormat="1" ht="34.15" customHeight="1" spans="1:5">
      <c r="A120" s="25"/>
      <c r="B120" s="26"/>
      <c r="C120" s="27"/>
      <c r="D120" s="23" t="s">
        <v>4908</v>
      </c>
      <c r="E120" s="28"/>
    </row>
    <row r="121" s="2" customFormat="1" ht="34.15" customHeight="1" spans="1:5">
      <c r="A121" s="25"/>
      <c r="B121" s="26"/>
      <c r="C121" s="27"/>
      <c r="D121" s="23" t="s">
        <v>5022</v>
      </c>
      <c r="E121" s="28"/>
    </row>
    <row r="122" s="2" customFormat="1" ht="34.15" customHeight="1" spans="1:5">
      <c r="A122" s="29"/>
      <c r="B122" s="30"/>
      <c r="C122" s="31"/>
      <c r="D122" s="23" t="s">
        <v>5023</v>
      </c>
      <c r="E122" s="32"/>
    </row>
    <row r="123" s="2" customFormat="1" ht="34.15" customHeight="1" spans="1:5">
      <c r="A123" s="7">
        <v>21</v>
      </c>
      <c r="B123" s="8" t="s">
        <v>2428</v>
      </c>
      <c r="C123" s="9" t="s">
        <v>5024</v>
      </c>
      <c r="D123" s="10" t="s">
        <v>5025</v>
      </c>
      <c r="E123" s="11" t="str">
        <f>HYPERLINK("http://blogfile.huashijingji.com/BlogFile/810-刘万成老师.zip","课程包下载")</f>
        <v>课程包下载</v>
      </c>
    </row>
    <row r="124" s="2" customFormat="1" ht="34.15" customHeight="1" spans="1:5">
      <c r="A124" s="12"/>
      <c r="B124" s="13"/>
      <c r="C124" s="14"/>
      <c r="D124" s="10" t="s">
        <v>5026</v>
      </c>
      <c r="E124" s="15"/>
    </row>
    <row r="125" s="2" customFormat="1" ht="34.15" customHeight="1" spans="1:5">
      <c r="A125" s="12"/>
      <c r="B125" s="13"/>
      <c r="C125" s="14"/>
      <c r="D125" s="10" t="s">
        <v>5027</v>
      </c>
      <c r="E125" s="15"/>
    </row>
    <row r="126" s="2" customFormat="1" ht="34.15" customHeight="1" spans="1:5">
      <c r="A126" s="12"/>
      <c r="B126" s="13"/>
      <c r="C126" s="14"/>
      <c r="D126" s="10" t="s">
        <v>5028</v>
      </c>
      <c r="E126" s="15"/>
    </row>
    <row r="127" s="2" customFormat="1" ht="34.15" customHeight="1" spans="1:5">
      <c r="A127" s="12"/>
      <c r="B127" s="13"/>
      <c r="C127" s="14"/>
      <c r="D127" s="10" t="s">
        <v>5029</v>
      </c>
      <c r="E127" s="15"/>
    </row>
    <row r="128" s="2" customFormat="1" ht="34.15" customHeight="1" spans="1:5">
      <c r="A128" s="16"/>
      <c r="B128" s="17"/>
      <c r="C128" s="18"/>
      <c r="D128" s="10" t="s">
        <v>5030</v>
      </c>
      <c r="E128" s="19"/>
    </row>
    <row r="129" s="2" customFormat="1" ht="34.15" customHeight="1" spans="1:5">
      <c r="A129" s="20">
        <v>22</v>
      </c>
      <c r="B129" s="21" t="s">
        <v>2327</v>
      </c>
      <c r="C129" s="22" t="s">
        <v>5031</v>
      </c>
      <c r="D129" s="23" t="s">
        <v>4897</v>
      </c>
      <c r="E129" s="24" t="str">
        <f>HYPERLINK("http://blogfile.huashijingji.com/BlogFile/785-温洁老师.zip","课程包下载")</f>
        <v>课程包下载</v>
      </c>
    </row>
    <row r="130" s="2" customFormat="1" ht="34.15" customHeight="1" spans="1:5">
      <c r="A130" s="25"/>
      <c r="B130" s="26"/>
      <c r="C130" s="27"/>
      <c r="D130" s="23" t="s">
        <v>5032</v>
      </c>
      <c r="E130" s="28"/>
    </row>
    <row r="131" s="2" customFormat="1" ht="34.15" customHeight="1" spans="1:5">
      <c r="A131" s="25"/>
      <c r="B131" s="26"/>
      <c r="C131" s="27"/>
      <c r="D131" s="23" t="s">
        <v>5033</v>
      </c>
      <c r="E131" s="28"/>
    </row>
    <row r="132" s="2" customFormat="1" ht="34.15" customHeight="1" spans="1:5">
      <c r="A132" s="25"/>
      <c r="B132" s="26"/>
      <c r="C132" s="27"/>
      <c r="D132" s="23" t="s">
        <v>5034</v>
      </c>
      <c r="E132" s="28"/>
    </row>
    <row r="133" s="2" customFormat="1" ht="34.15" customHeight="1" spans="1:5">
      <c r="A133" s="25"/>
      <c r="B133" s="26"/>
      <c r="C133" s="27"/>
      <c r="D133" s="23" t="s">
        <v>5035</v>
      </c>
      <c r="E133" s="28"/>
    </row>
    <row r="134" s="2" customFormat="1" ht="34.15" customHeight="1" spans="1:5">
      <c r="A134" s="29"/>
      <c r="B134" s="30"/>
      <c r="C134" s="31"/>
      <c r="D134" s="23" t="s">
        <v>5036</v>
      </c>
      <c r="E134" s="32"/>
    </row>
    <row r="135" s="2" customFormat="1" ht="34.15" customHeight="1" spans="1:5">
      <c r="A135" s="7">
        <v>23</v>
      </c>
      <c r="B135" s="8" t="s">
        <v>2559</v>
      </c>
      <c r="C135" s="9" t="s">
        <v>5037</v>
      </c>
      <c r="D135" s="10" t="s">
        <v>5038</v>
      </c>
      <c r="E135" s="11" t="str">
        <f>HYPERLINK("http://blogfile.huashijingji.com/BlogFile/851-周雅卉老师.zip","课程包下载")</f>
        <v>课程包下载</v>
      </c>
    </row>
    <row r="136" s="2" customFormat="1" ht="34.15" customHeight="1" spans="1:5">
      <c r="A136" s="12"/>
      <c r="B136" s="13"/>
      <c r="C136" s="14"/>
      <c r="D136" s="10" t="s">
        <v>5039</v>
      </c>
      <c r="E136" s="15"/>
    </row>
    <row r="137" s="2" customFormat="1" ht="34.15" customHeight="1" spans="1:5">
      <c r="A137" s="12"/>
      <c r="B137" s="13"/>
      <c r="C137" s="14"/>
      <c r="D137" s="10" t="s">
        <v>5040</v>
      </c>
      <c r="E137" s="15"/>
    </row>
    <row r="138" s="2" customFormat="1" ht="34.15" customHeight="1" spans="1:5">
      <c r="A138" s="12"/>
      <c r="B138" s="13"/>
      <c r="C138" s="14"/>
      <c r="D138" s="10" t="s">
        <v>5041</v>
      </c>
      <c r="E138" s="15"/>
    </row>
    <row r="139" s="2" customFormat="1" ht="34.15" customHeight="1" spans="1:5">
      <c r="A139" s="12"/>
      <c r="B139" s="13"/>
      <c r="C139" s="14"/>
      <c r="D139" s="10" t="s">
        <v>5042</v>
      </c>
      <c r="E139" s="15"/>
    </row>
    <row r="140" s="2" customFormat="1" ht="34.15" customHeight="1" spans="1:5">
      <c r="A140" s="16"/>
      <c r="B140" s="17"/>
      <c r="C140" s="18"/>
      <c r="D140" s="10" t="s">
        <v>5043</v>
      </c>
      <c r="E140" s="19"/>
    </row>
    <row r="141" s="2" customFormat="1" ht="34.15" customHeight="1" spans="1:5">
      <c r="A141" s="20">
        <v>24</v>
      </c>
      <c r="B141" s="21" t="s">
        <v>2588</v>
      </c>
      <c r="C141" s="22" t="s">
        <v>5044</v>
      </c>
      <c r="D141" s="23" t="s">
        <v>4908</v>
      </c>
      <c r="E141" s="24" t="str">
        <f>HYPERLINK("http://blogfile.huashijingji.com/BlogFile/861-侯占芳老师.zip","课程包下载")</f>
        <v>课程包下载</v>
      </c>
    </row>
    <row r="142" s="2" customFormat="1" ht="34.15" customHeight="1" spans="1:5">
      <c r="A142" s="25"/>
      <c r="B142" s="26"/>
      <c r="C142" s="27"/>
      <c r="D142" s="23" t="s">
        <v>5045</v>
      </c>
      <c r="E142" s="28"/>
    </row>
    <row r="143" s="2" customFormat="1" ht="34.15" customHeight="1" spans="1:5">
      <c r="A143" s="25"/>
      <c r="B143" s="26"/>
      <c r="C143" s="27"/>
      <c r="D143" s="23" t="s">
        <v>5046</v>
      </c>
      <c r="E143" s="28"/>
    </row>
    <row r="144" s="2" customFormat="1" ht="34.15" customHeight="1" spans="1:5">
      <c r="A144" s="25"/>
      <c r="B144" s="26"/>
      <c r="C144" s="27"/>
      <c r="D144" s="23" t="s">
        <v>5047</v>
      </c>
      <c r="E144" s="28"/>
    </row>
    <row r="145" s="2" customFormat="1" ht="34.15" customHeight="1" spans="1:5">
      <c r="A145" s="25"/>
      <c r="B145" s="26"/>
      <c r="C145" s="27"/>
      <c r="D145" s="23" t="s">
        <v>5048</v>
      </c>
      <c r="E145" s="28"/>
    </row>
    <row r="146" s="2" customFormat="1" ht="34.15" customHeight="1" spans="1:5">
      <c r="A146" s="29"/>
      <c r="B146" s="30"/>
      <c r="C146" s="31"/>
      <c r="D146" s="23" t="s">
        <v>5049</v>
      </c>
      <c r="E146" s="32"/>
    </row>
  </sheetData>
  <mergeCells count="97">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s>
  <pageMargins left="0.7" right="0.7" top="0.75" bottom="0.75" header="0.3" footer="0.3"/>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zoomScale="90" zoomScaleNormal="90" workbookViewId="0">
      <pane xSplit="3" ySplit="2" topLeftCell="D3" activePane="bottomRight" state="frozen"/>
      <selection/>
      <selection pane="topRight"/>
      <selection pane="bottomLeft"/>
      <selection pane="bottomRight" activeCell="G12" sqref="G12"/>
    </sheetView>
  </sheetViews>
  <sheetFormatPr defaultColWidth="9" defaultRowHeight="20.25" outlineLevelRow="7" outlineLevelCol="4"/>
  <cols>
    <col min="1" max="1" width="19.375" customWidth="1"/>
    <col min="2" max="2" width="20.75" customWidth="1"/>
    <col min="3" max="4" width="67.625" style="3" customWidth="1"/>
    <col min="5" max="5" width="18.125" style="3" customWidth="1"/>
  </cols>
  <sheetData>
    <row r="1" ht="132.75" customHeight="1" spans="1:5">
      <c r="A1" s="4" t="s">
        <v>5050</v>
      </c>
      <c r="B1" s="4"/>
      <c r="C1" s="4"/>
      <c r="D1" s="4"/>
      <c r="E1" s="4"/>
    </row>
    <row r="2" s="1" customFormat="1" ht="30" customHeight="1" spans="1:5">
      <c r="A2" s="38" t="s">
        <v>0</v>
      </c>
      <c r="B2" s="38" t="s">
        <v>1</v>
      </c>
      <c r="C2" s="39" t="s">
        <v>2850</v>
      </c>
      <c r="D2" s="38" t="s">
        <v>2851</v>
      </c>
      <c r="E2" s="38" t="s">
        <v>2852</v>
      </c>
    </row>
    <row r="3" s="2" customFormat="1" ht="34.15" customHeight="1" spans="1:5">
      <c r="A3" s="7">
        <v>1</v>
      </c>
      <c r="B3" s="8" t="s">
        <v>2499</v>
      </c>
      <c r="C3" s="33" t="s">
        <v>5051</v>
      </c>
      <c r="D3" s="54" t="s">
        <v>5052</v>
      </c>
      <c r="E3" s="55" t="str">
        <f>HYPERLINK("http://blogfile.huashijingji.com/BlogFile/829-丛兴飞老师.zip","课程包下载")</f>
        <v>课程包下载</v>
      </c>
    </row>
    <row r="4" s="2" customFormat="1" ht="34.15" customHeight="1" spans="1:5">
      <c r="A4" s="12"/>
      <c r="B4" s="13"/>
      <c r="C4" s="56"/>
      <c r="D4" s="54" t="s">
        <v>5053</v>
      </c>
      <c r="E4" s="57"/>
    </row>
    <row r="5" s="2" customFormat="1" ht="34.15" customHeight="1" spans="1:5">
      <c r="A5" s="12"/>
      <c r="B5" s="13"/>
      <c r="C5" s="56"/>
      <c r="D5" s="54" t="s">
        <v>5054</v>
      </c>
      <c r="E5" s="57"/>
    </row>
    <row r="6" s="2" customFormat="1" ht="34.15" customHeight="1" spans="1:5">
      <c r="A6" s="12"/>
      <c r="B6" s="13"/>
      <c r="C6" s="56"/>
      <c r="D6" s="54" t="s">
        <v>5055</v>
      </c>
      <c r="E6" s="57"/>
    </row>
    <row r="7" s="2" customFormat="1" ht="34.15" customHeight="1" spans="1:5">
      <c r="A7" s="12"/>
      <c r="B7" s="13"/>
      <c r="C7" s="56"/>
      <c r="D7" s="54" t="s">
        <v>5056</v>
      </c>
      <c r="E7" s="57"/>
    </row>
    <row r="8" s="2" customFormat="1" ht="34.15" customHeight="1" spans="1:5">
      <c r="A8" s="16"/>
      <c r="B8" s="17"/>
      <c r="C8" s="58"/>
      <c r="D8" s="54" t="s">
        <v>5057</v>
      </c>
      <c r="E8" s="59"/>
    </row>
  </sheetData>
  <mergeCells count="5">
    <mergeCell ref="A1:E1"/>
    <mergeCell ref="A3:A8"/>
    <mergeCell ref="B3:B8"/>
    <mergeCell ref="C3:C8"/>
    <mergeCell ref="E3:E8"/>
  </mergeCells>
  <pageMargins left="0.7" right="0.7" top="0.75" bottom="0.75" header="0.3" footer="0.3"/>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8.75" customHeight="1" spans="1:5">
      <c r="A1" s="4"/>
      <c r="B1" s="4"/>
      <c r="C1" s="4"/>
      <c r="D1" s="4"/>
      <c r="E1" s="4"/>
    </row>
    <row r="2" s="1" customFormat="1" ht="34.15" customHeight="1" spans="1:5">
      <c r="A2" s="5" t="s">
        <v>0</v>
      </c>
      <c r="B2" s="5" t="s">
        <v>1</v>
      </c>
      <c r="C2" s="6" t="s">
        <v>2850</v>
      </c>
      <c r="D2" s="5" t="s">
        <v>2851</v>
      </c>
      <c r="E2" s="5" t="s">
        <v>2852</v>
      </c>
    </row>
    <row r="3" s="2" customFormat="1" ht="34.35" customHeight="1" spans="1:5">
      <c r="A3" s="7">
        <v>1</v>
      </c>
      <c r="B3" s="8" t="s">
        <v>1135</v>
      </c>
      <c r="C3" s="9" t="s">
        <v>5058</v>
      </c>
      <c r="D3" s="10" t="s">
        <v>5059</v>
      </c>
      <c r="E3" s="11" t="str">
        <f>HYPERLINK("http://blogfile.huashijingji.com/BlogFile/422-邹亮老师.zip","课程包下载")</f>
        <v>课程包下载</v>
      </c>
    </row>
    <row r="4" s="2" customFormat="1" ht="34.35" customHeight="1" spans="1:5">
      <c r="A4" s="12"/>
      <c r="B4" s="13"/>
      <c r="C4" s="14"/>
      <c r="D4" s="10" t="s">
        <v>5060</v>
      </c>
      <c r="E4" s="15"/>
    </row>
    <row r="5" s="2" customFormat="1" ht="34.35" customHeight="1" spans="1:5">
      <c r="A5" s="12"/>
      <c r="B5" s="13"/>
      <c r="C5" s="14"/>
      <c r="D5" s="10" t="s">
        <v>5061</v>
      </c>
      <c r="E5" s="15"/>
    </row>
    <row r="6" s="2" customFormat="1" ht="34.35" customHeight="1" spans="1:5">
      <c r="A6" s="12"/>
      <c r="B6" s="13"/>
      <c r="C6" s="14"/>
      <c r="D6" s="10" t="s">
        <v>5062</v>
      </c>
      <c r="E6" s="15"/>
    </row>
    <row r="7" s="2" customFormat="1" ht="34.35" customHeight="1" spans="1:5">
      <c r="A7" s="12"/>
      <c r="B7" s="13"/>
      <c r="C7" s="14"/>
      <c r="D7" s="10" t="s">
        <v>5063</v>
      </c>
      <c r="E7" s="15"/>
    </row>
    <row r="8" s="2" customFormat="1" ht="34.35" customHeight="1" spans="1:5">
      <c r="A8" s="16"/>
      <c r="B8" s="17"/>
      <c r="C8" s="18"/>
      <c r="D8" s="10" t="s">
        <v>5064</v>
      </c>
      <c r="E8" s="19"/>
    </row>
    <row r="9" s="2" customFormat="1" ht="34.35" customHeight="1" spans="1:5">
      <c r="A9" s="20">
        <v>2</v>
      </c>
      <c r="B9" s="21" t="s">
        <v>324</v>
      </c>
      <c r="C9" s="22" t="s">
        <v>5065</v>
      </c>
      <c r="D9" s="23" t="s">
        <v>5066</v>
      </c>
      <c r="E9" s="24" t="str">
        <f>HYPERLINK("http://blogfile.huashijingji.com/BlogFile/106-肖振峰老师.zip","课程包下载")</f>
        <v>课程包下载</v>
      </c>
    </row>
    <row r="10" s="2" customFormat="1" ht="34.35" customHeight="1" spans="1:5">
      <c r="A10" s="25"/>
      <c r="B10" s="26"/>
      <c r="C10" s="27"/>
      <c r="D10" s="23" t="s">
        <v>5067</v>
      </c>
      <c r="E10" s="28"/>
    </row>
    <row r="11" s="2" customFormat="1" ht="34.35" customHeight="1" spans="1:5">
      <c r="A11" s="25"/>
      <c r="B11" s="26"/>
      <c r="C11" s="27"/>
      <c r="D11" s="23" t="s">
        <v>5068</v>
      </c>
      <c r="E11" s="28"/>
    </row>
    <row r="12" s="2" customFormat="1" ht="34.35" customHeight="1" spans="1:5">
      <c r="A12" s="25"/>
      <c r="B12" s="26"/>
      <c r="C12" s="27"/>
      <c r="D12" s="23" t="s">
        <v>5069</v>
      </c>
      <c r="E12" s="28"/>
    </row>
    <row r="13" s="2" customFormat="1" ht="34.35" customHeight="1" spans="1:5">
      <c r="A13" s="25"/>
      <c r="B13" s="26"/>
      <c r="C13" s="27"/>
      <c r="D13" s="23" t="s">
        <v>5070</v>
      </c>
      <c r="E13" s="28"/>
    </row>
    <row r="14" s="2" customFormat="1" ht="34.35" customHeight="1" spans="1:5">
      <c r="A14" s="29"/>
      <c r="B14" s="30"/>
      <c r="C14" s="31"/>
      <c r="D14" s="23" t="s">
        <v>5071</v>
      </c>
      <c r="E14" s="32"/>
    </row>
    <row r="15" s="2" customFormat="1" ht="34.35" customHeight="1" spans="1:5">
      <c r="A15" s="7">
        <v>3</v>
      </c>
      <c r="B15" s="8" t="s">
        <v>1070</v>
      </c>
      <c r="C15" s="9" t="s">
        <v>5072</v>
      </c>
      <c r="D15" s="10" t="s">
        <v>5073</v>
      </c>
      <c r="E15" s="11" t="str">
        <f>HYPERLINK("http://blogfile.huashijingji.com/BlogFile/400-陈永生老师.zip","课程包下载")</f>
        <v>课程包下载</v>
      </c>
    </row>
    <row r="16" s="2" customFormat="1" ht="34.35" customHeight="1" spans="1:5">
      <c r="A16" s="12"/>
      <c r="B16" s="13"/>
      <c r="C16" s="14"/>
      <c r="D16" s="10" t="s">
        <v>5074</v>
      </c>
      <c r="E16" s="15"/>
    </row>
    <row r="17" s="2" customFormat="1" ht="34.35" customHeight="1" spans="1:5">
      <c r="A17" s="12"/>
      <c r="B17" s="13"/>
      <c r="C17" s="14"/>
      <c r="D17" s="10" t="s">
        <v>5075</v>
      </c>
      <c r="E17" s="15"/>
    </row>
    <row r="18" s="2" customFormat="1" ht="34.35" customHeight="1" spans="1:5">
      <c r="A18" s="12"/>
      <c r="B18" s="13"/>
      <c r="C18" s="14"/>
      <c r="D18" s="10" t="s">
        <v>5076</v>
      </c>
      <c r="E18" s="15"/>
    </row>
    <row r="19" s="2" customFormat="1" ht="34.35" customHeight="1" spans="1:5">
      <c r="A19" s="12"/>
      <c r="B19" s="13"/>
      <c r="C19" s="14"/>
      <c r="D19" s="10" t="s">
        <v>5077</v>
      </c>
      <c r="E19" s="15"/>
    </row>
    <row r="20" s="2" customFormat="1" ht="34.35" customHeight="1" spans="1:5">
      <c r="A20" s="16"/>
      <c r="B20" s="17"/>
      <c r="C20" s="18"/>
      <c r="D20" s="10" t="s">
        <v>5078</v>
      </c>
      <c r="E20" s="19"/>
    </row>
    <row r="21" s="2" customFormat="1" ht="34.35" customHeight="1" spans="1:5">
      <c r="A21" s="20">
        <v>4</v>
      </c>
      <c r="B21" s="21" t="s">
        <v>1253</v>
      </c>
      <c r="C21" s="22" t="s">
        <v>5079</v>
      </c>
      <c r="D21" s="23" t="s">
        <v>5080</v>
      </c>
      <c r="E21" s="24" t="str">
        <f>HYPERLINK("http://blogfile.huashijingji.com/BlogFile/469-江燊老师.zip","课程包下载")</f>
        <v>课程包下载</v>
      </c>
    </row>
    <row r="22" s="2" customFormat="1" ht="34.35" customHeight="1" spans="1:5">
      <c r="A22" s="25"/>
      <c r="B22" s="26"/>
      <c r="C22" s="27"/>
      <c r="D22" s="23" t="s">
        <v>5081</v>
      </c>
      <c r="E22" s="28"/>
    </row>
    <row r="23" s="2" customFormat="1" ht="34.35" customHeight="1" spans="1:5">
      <c r="A23" s="25"/>
      <c r="B23" s="26"/>
      <c r="C23" s="27"/>
      <c r="D23" s="23" t="s">
        <v>5082</v>
      </c>
      <c r="E23" s="28"/>
    </row>
    <row r="24" s="2" customFormat="1" ht="34.35" customHeight="1" spans="1:5">
      <c r="A24" s="25"/>
      <c r="B24" s="26"/>
      <c r="C24" s="27"/>
      <c r="D24" s="23" t="s">
        <v>5083</v>
      </c>
      <c r="E24" s="28"/>
    </row>
    <row r="25" s="2" customFormat="1" ht="34.35" customHeight="1" spans="1:5">
      <c r="A25" s="25"/>
      <c r="B25" s="26"/>
      <c r="C25" s="27"/>
      <c r="D25" s="23" t="s">
        <v>5084</v>
      </c>
      <c r="E25" s="28"/>
    </row>
    <row r="26" s="2" customFormat="1" ht="34.35" customHeight="1" spans="1:5">
      <c r="A26" s="29"/>
      <c r="B26" s="30"/>
      <c r="C26" s="31"/>
      <c r="D26" s="23" t="s">
        <v>5085</v>
      </c>
      <c r="E26" s="32"/>
    </row>
    <row r="27" s="2" customFormat="1" ht="34.35" customHeight="1" spans="1:5">
      <c r="A27" s="7">
        <v>5</v>
      </c>
      <c r="B27" s="8" t="s">
        <v>1680</v>
      </c>
      <c r="C27" s="9" t="s">
        <v>5086</v>
      </c>
      <c r="D27" s="10" t="s">
        <v>5087</v>
      </c>
      <c r="E27" s="11" t="str">
        <f>HYPERLINK("http://blogfile.huashijingji.com/BlogFile/611-马茗老师.zip","课程包下载")</f>
        <v>课程包下载</v>
      </c>
    </row>
    <row r="28" s="2" customFormat="1" ht="34.35" customHeight="1" spans="1:5">
      <c r="A28" s="12"/>
      <c r="B28" s="13"/>
      <c r="C28" s="14"/>
      <c r="D28" s="10" t="s">
        <v>5088</v>
      </c>
      <c r="E28" s="15"/>
    </row>
    <row r="29" s="2" customFormat="1" ht="34.35" customHeight="1" spans="1:5">
      <c r="A29" s="12"/>
      <c r="B29" s="13"/>
      <c r="C29" s="14"/>
      <c r="D29" s="10" t="s">
        <v>5089</v>
      </c>
      <c r="E29" s="15"/>
    </row>
    <row r="30" s="2" customFormat="1" ht="34.35" customHeight="1" spans="1:5">
      <c r="A30" s="12"/>
      <c r="B30" s="13"/>
      <c r="C30" s="14"/>
      <c r="D30" s="10" t="s">
        <v>5090</v>
      </c>
      <c r="E30" s="15"/>
    </row>
    <row r="31" s="2" customFormat="1" ht="34.35" customHeight="1" spans="1:5">
      <c r="A31" s="12"/>
      <c r="B31" s="13"/>
      <c r="C31" s="14"/>
      <c r="D31" s="10" t="s">
        <v>5091</v>
      </c>
      <c r="E31" s="15"/>
    </row>
    <row r="32" s="2" customFormat="1" ht="34.35" customHeight="1" spans="1:5">
      <c r="A32" s="16"/>
      <c r="B32" s="17"/>
      <c r="C32" s="18"/>
      <c r="D32" s="10" t="s">
        <v>5092</v>
      </c>
      <c r="E32" s="19"/>
    </row>
    <row r="33" s="2" customFormat="1" ht="34.35" customHeight="1" spans="1:5">
      <c r="A33" s="20">
        <v>6</v>
      </c>
      <c r="B33" s="21" t="s">
        <v>2024</v>
      </c>
      <c r="C33" s="22" t="s">
        <v>5093</v>
      </c>
      <c r="D33" s="23" t="s">
        <v>5094</v>
      </c>
      <c r="E33" s="24" t="str">
        <f>HYPERLINK("http://blogfile.huashijingji.com/BlogFile/704-王峰老师.zip","课程包下载")</f>
        <v>课程包下载</v>
      </c>
    </row>
    <row r="34" s="2" customFormat="1" ht="34.35" customHeight="1" spans="1:5">
      <c r="A34" s="25"/>
      <c r="B34" s="26"/>
      <c r="C34" s="27"/>
      <c r="D34" s="23" t="s">
        <v>5095</v>
      </c>
      <c r="E34" s="28"/>
    </row>
    <row r="35" s="2" customFormat="1" ht="34.35" customHeight="1" spans="1:5">
      <c r="A35" s="25"/>
      <c r="B35" s="26"/>
      <c r="C35" s="27"/>
      <c r="D35" s="23" t="s">
        <v>5096</v>
      </c>
      <c r="E35" s="28"/>
    </row>
    <row r="36" s="2" customFormat="1" ht="34.35" customHeight="1" spans="1:5">
      <c r="A36" s="25"/>
      <c r="B36" s="26"/>
      <c r="C36" s="27"/>
      <c r="D36" s="23" t="s">
        <v>5097</v>
      </c>
      <c r="E36" s="28"/>
    </row>
    <row r="37" s="2" customFormat="1" ht="34.35" customHeight="1" spans="1:5">
      <c r="A37" s="25"/>
      <c r="B37" s="26"/>
      <c r="C37" s="27"/>
      <c r="D37" s="23" t="s">
        <v>5098</v>
      </c>
      <c r="E37" s="28"/>
    </row>
    <row r="38" s="2" customFormat="1" ht="34.35" customHeight="1" spans="1:5">
      <c r="A38" s="29"/>
      <c r="B38" s="30"/>
      <c r="C38" s="31"/>
      <c r="D38" s="23" t="s">
        <v>5099</v>
      </c>
      <c r="E38" s="32"/>
    </row>
    <row r="39" s="2" customFormat="1" ht="34.35" customHeight="1" spans="1:5">
      <c r="A39" s="7">
        <v>7</v>
      </c>
      <c r="B39" s="8" t="s">
        <v>2177</v>
      </c>
      <c r="C39" s="9" t="s">
        <v>5100</v>
      </c>
      <c r="D39" s="10" t="s">
        <v>5101</v>
      </c>
      <c r="E39" s="11" t="str">
        <f>HYPERLINK("http://blogfile.huashijingji.com/BlogFile/743-吴志德老师.zip","课程包下载")</f>
        <v>课程包下载</v>
      </c>
    </row>
    <row r="40" s="2" customFormat="1" ht="34.35" customHeight="1" spans="1:5">
      <c r="A40" s="12"/>
      <c r="B40" s="13"/>
      <c r="C40" s="14"/>
      <c r="D40" s="10" t="s">
        <v>5102</v>
      </c>
      <c r="E40" s="15"/>
    </row>
    <row r="41" s="2" customFormat="1" ht="34.35" customHeight="1" spans="1:5">
      <c r="A41" s="12"/>
      <c r="B41" s="13"/>
      <c r="C41" s="14"/>
      <c r="D41" s="10" t="s">
        <v>5103</v>
      </c>
      <c r="E41" s="15"/>
    </row>
    <row r="42" s="2" customFormat="1" ht="34.35" customHeight="1" spans="1:5">
      <c r="A42" s="12"/>
      <c r="B42" s="13"/>
      <c r="C42" s="14"/>
      <c r="D42" s="10" t="s">
        <v>5104</v>
      </c>
      <c r="E42" s="15"/>
    </row>
    <row r="43" s="2" customFormat="1" ht="34.35" customHeight="1" spans="1:5">
      <c r="A43" s="12"/>
      <c r="B43" s="13"/>
      <c r="C43" s="14"/>
      <c r="D43" s="10" t="s">
        <v>5105</v>
      </c>
      <c r="E43" s="15"/>
    </row>
    <row r="44" s="2" customFormat="1" ht="34.35" customHeight="1" spans="1:5">
      <c r="A44" s="16"/>
      <c r="B44" s="17"/>
      <c r="C44" s="18"/>
      <c r="D44" s="10" t="s">
        <v>5106</v>
      </c>
      <c r="E44" s="19"/>
    </row>
    <row r="45" s="2" customFormat="1" ht="34.35" customHeight="1" spans="1:5">
      <c r="A45" s="20">
        <v>8</v>
      </c>
      <c r="B45" s="21" t="s">
        <v>2242</v>
      </c>
      <c r="C45" s="22" t="s">
        <v>5107</v>
      </c>
      <c r="D45" s="23" t="s">
        <v>5108</v>
      </c>
      <c r="E45" s="24" t="str">
        <f>HYPERLINK("http://blogfile.huashijingji.com/BlogFile/762-钟义杰老师.zip","课程包下载")</f>
        <v>课程包下载</v>
      </c>
    </row>
    <row r="46" s="2" customFormat="1" ht="34.35" customHeight="1" spans="1:5">
      <c r="A46" s="25"/>
      <c r="B46" s="26"/>
      <c r="C46" s="27"/>
      <c r="D46" s="23" t="s">
        <v>5109</v>
      </c>
      <c r="E46" s="28"/>
    </row>
    <row r="47" s="2" customFormat="1" ht="34.35" customHeight="1" spans="1:5">
      <c r="A47" s="25"/>
      <c r="B47" s="26"/>
      <c r="C47" s="27"/>
      <c r="D47" s="23" t="s">
        <v>5110</v>
      </c>
      <c r="E47" s="28"/>
    </row>
    <row r="48" s="2" customFormat="1" ht="34.35" customHeight="1" spans="1:5">
      <c r="A48" s="25"/>
      <c r="B48" s="26"/>
      <c r="C48" s="27"/>
      <c r="D48" s="23" t="s">
        <v>5111</v>
      </c>
      <c r="E48" s="28"/>
    </row>
    <row r="49" s="2" customFormat="1" ht="34.35" customHeight="1" spans="1:5">
      <c r="A49" s="25"/>
      <c r="B49" s="26"/>
      <c r="C49" s="27"/>
      <c r="D49" s="23" t="s">
        <v>5112</v>
      </c>
      <c r="E49" s="28"/>
    </row>
    <row r="50" s="2" customFormat="1" ht="34.35" customHeight="1" spans="1:5">
      <c r="A50" s="29"/>
      <c r="B50" s="30"/>
      <c r="C50" s="31"/>
      <c r="D50" s="23" t="s">
        <v>5113</v>
      </c>
      <c r="E50" s="32"/>
    </row>
    <row r="51" s="2" customFormat="1" ht="34.35" customHeight="1" spans="1:5">
      <c r="A51" s="7">
        <v>9</v>
      </c>
      <c r="B51" s="8" t="s">
        <v>2275</v>
      </c>
      <c r="C51" s="9" t="s">
        <v>5114</v>
      </c>
      <c r="D51" s="10" t="s">
        <v>5115</v>
      </c>
      <c r="E51" s="11" t="str">
        <f>HYPERLINK("http://blogfile.huashijingji.com/BlogFile/771-曹文斌老师.zip","课程包下载")</f>
        <v>课程包下载</v>
      </c>
    </row>
    <row r="52" s="2" customFormat="1" ht="34.35" customHeight="1" spans="1:5">
      <c r="A52" s="12"/>
      <c r="B52" s="13"/>
      <c r="C52" s="14"/>
      <c r="D52" s="10" t="s">
        <v>5116</v>
      </c>
      <c r="E52" s="15"/>
    </row>
    <row r="53" s="2" customFormat="1" ht="34.35" customHeight="1" spans="1:5">
      <c r="A53" s="12"/>
      <c r="B53" s="13"/>
      <c r="C53" s="14"/>
      <c r="D53" s="10" t="s">
        <v>5117</v>
      </c>
      <c r="E53" s="15"/>
    </row>
    <row r="54" s="2" customFormat="1" ht="34.35" customHeight="1" spans="1:5">
      <c r="A54" s="12"/>
      <c r="B54" s="13"/>
      <c r="C54" s="14"/>
      <c r="D54" s="10" t="s">
        <v>5118</v>
      </c>
      <c r="E54" s="15"/>
    </row>
    <row r="55" s="2" customFormat="1" ht="34.35" customHeight="1" spans="1:5">
      <c r="A55" s="12"/>
      <c r="B55" s="13"/>
      <c r="C55" s="14"/>
      <c r="D55" s="10" t="s">
        <v>5119</v>
      </c>
      <c r="E55" s="15"/>
    </row>
    <row r="56" s="2" customFormat="1" ht="34.35" customHeight="1" spans="1:5">
      <c r="A56" s="16"/>
      <c r="B56" s="17"/>
      <c r="C56" s="18"/>
      <c r="D56" s="10" t="s">
        <v>5120</v>
      </c>
      <c r="E56" s="19"/>
    </row>
    <row r="57" s="2" customFormat="1" ht="34.35" customHeight="1" spans="1:5">
      <c r="A57" s="20">
        <v>10</v>
      </c>
      <c r="B57" s="21" t="s">
        <v>2361</v>
      </c>
      <c r="C57" s="22" t="s">
        <v>5121</v>
      </c>
      <c r="D57" s="23" t="s">
        <v>5122</v>
      </c>
      <c r="E57" s="24" t="str">
        <f>HYPERLINK("http://blogfile.huashijingji.com/BlogFile/793-刘洁老师.zip","课程包下载")</f>
        <v>课程包下载</v>
      </c>
    </row>
    <row r="58" s="2" customFormat="1" ht="34.35" customHeight="1" spans="1:5">
      <c r="A58" s="25"/>
      <c r="B58" s="26"/>
      <c r="C58" s="27"/>
      <c r="D58" s="23" t="s">
        <v>5123</v>
      </c>
      <c r="E58" s="28"/>
    </row>
    <row r="59" s="2" customFormat="1" ht="34.35" customHeight="1" spans="1:5">
      <c r="A59" s="25"/>
      <c r="B59" s="26"/>
      <c r="C59" s="27"/>
      <c r="D59" s="23" t="s">
        <v>5124</v>
      </c>
      <c r="E59" s="28"/>
    </row>
    <row r="60" s="2" customFormat="1" ht="34.35" customHeight="1" spans="1:5">
      <c r="A60" s="25"/>
      <c r="B60" s="26"/>
      <c r="C60" s="27"/>
      <c r="D60" s="23" t="s">
        <v>5125</v>
      </c>
      <c r="E60" s="28"/>
    </row>
    <row r="61" s="2" customFormat="1" ht="34.35" customHeight="1" spans="1:5">
      <c r="A61" s="25"/>
      <c r="B61" s="26"/>
      <c r="C61" s="27"/>
      <c r="D61" s="23" t="s">
        <v>5126</v>
      </c>
      <c r="E61" s="28"/>
    </row>
    <row r="62" s="2" customFormat="1" ht="34.35" customHeight="1" spans="1:5">
      <c r="A62" s="29"/>
      <c r="B62" s="30"/>
      <c r="C62" s="31"/>
      <c r="D62" s="23" t="s">
        <v>5127</v>
      </c>
      <c r="E62" s="32"/>
    </row>
    <row r="63" s="2" customFormat="1" ht="34.35" customHeight="1" spans="1:5">
      <c r="A63" s="7">
        <v>11</v>
      </c>
      <c r="B63" s="8" t="s">
        <v>2723</v>
      </c>
      <c r="C63" s="9" t="s">
        <v>5128</v>
      </c>
      <c r="D63" s="10" t="s">
        <v>5129</v>
      </c>
      <c r="E63" s="11" t="str">
        <f>HYPERLINK("http://blogfile.huashijingji.com/BlogFile/914-黄谊江老师.zip","课程包下载")</f>
        <v>课程包下载</v>
      </c>
    </row>
    <row r="64" s="2" customFormat="1" ht="34.35" customHeight="1" spans="1:5">
      <c r="A64" s="12"/>
      <c r="B64" s="13"/>
      <c r="C64" s="14"/>
      <c r="D64" s="10" t="s">
        <v>5130</v>
      </c>
      <c r="E64" s="15"/>
    </row>
    <row r="65" s="2" customFormat="1" ht="34.35" customHeight="1" spans="1:5">
      <c r="A65" s="12"/>
      <c r="B65" s="13"/>
      <c r="C65" s="14"/>
      <c r="D65" s="10" t="s">
        <v>5131</v>
      </c>
      <c r="E65" s="15"/>
    </row>
    <row r="66" s="2" customFormat="1" ht="34.35" customHeight="1" spans="1:5">
      <c r="A66" s="12"/>
      <c r="B66" s="13"/>
      <c r="C66" s="14"/>
      <c r="D66" s="10" t="s">
        <v>5132</v>
      </c>
      <c r="E66" s="15"/>
    </row>
    <row r="67" s="2" customFormat="1" ht="34.35" customHeight="1" spans="1:5">
      <c r="A67" s="12"/>
      <c r="B67" s="13"/>
      <c r="C67" s="14"/>
      <c r="D67" s="10" t="s">
        <v>5133</v>
      </c>
      <c r="E67" s="15"/>
    </row>
    <row r="68" s="2" customFormat="1" ht="34.35" customHeight="1" spans="1:5">
      <c r="A68" s="16"/>
      <c r="B68" s="17"/>
      <c r="C68" s="18"/>
      <c r="D68" s="10" t="s">
        <v>5134</v>
      </c>
      <c r="E68" s="19"/>
    </row>
    <row r="69" ht="34.35" customHeight="1" spans="1:5">
      <c r="A69" s="20">
        <v>12</v>
      </c>
      <c r="B69" s="21" t="s">
        <v>1119</v>
      </c>
      <c r="C69" s="22" t="s">
        <v>5135</v>
      </c>
      <c r="D69" s="23" t="s">
        <v>5136</v>
      </c>
      <c r="E69" s="24" t="str">
        <f>HYPERLINK("http://blogfile.huashijingji.com/BlogFile/415-王爱萍老师.zip","课程包下载")</f>
        <v>课程包下载</v>
      </c>
    </row>
    <row r="70" ht="34.35" customHeight="1" spans="1:5">
      <c r="A70" s="25"/>
      <c r="B70" s="26"/>
      <c r="C70" s="27"/>
      <c r="D70" s="23" t="s">
        <v>5137</v>
      </c>
      <c r="E70" s="28"/>
    </row>
    <row r="71" ht="34.35" customHeight="1" spans="1:5">
      <c r="A71" s="25"/>
      <c r="B71" s="26"/>
      <c r="C71" s="27"/>
      <c r="D71" s="23" t="s">
        <v>5138</v>
      </c>
      <c r="E71" s="28"/>
    </row>
    <row r="72" ht="34.35" customHeight="1" spans="1:5">
      <c r="A72" s="25"/>
      <c r="B72" s="26"/>
      <c r="C72" s="27"/>
      <c r="D72" s="23" t="s">
        <v>5139</v>
      </c>
      <c r="E72" s="28"/>
    </row>
    <row r="73" ht="34.35" customHeight="1" spans="1:5">
      <c r="A73" s="25"/>
      <c r="B73" s="26"/>
      <c r="C73" s="27"/>
      <c r="D73" s="23" t="s">
        <v>5140</v>
      </c>
      <c r="E73" s="28"/>
    </row>
    <row r="74" ht="34.35" customHeight="1" spans="1:5">
      <c r="A74" s="29"/>
      <c r="B74" s="30"/>
      <c r="C74" s="31"/>
      <c r="D74" s="23" t="s">
        <v>5141</v>
      </c>
      <c r="E74" s="32"/>
    </row>
    <row r="75" ht="34.35" customHeight="1" spans="1:5">
      <c r="A75" s="7">
        <v>13</v>
      </c>
      <c r="B75" s="8" t="s">
        <v>1925</v>
      </c>
      <c r="C75" s="9" t="s">
        <v>5142</v>
      </c>
      <c r="D75" s="10" t="s">
        <v>5143</v>
      </c>
      <c r="E75" s="11" t="str">
        <f>HYPERLINK("http://blogfile.huashijingji.com/BlogFile/679-张景涛老师.zip","课程包下载")</f>
        <v>课程包下载</v>
      </c>
    </row>
    <row r="76" ht="34.35" customHeight="1" spans="1:5">
      <c r="A76" s="12"/>
      <c r="B76" s="13"/>
      <c r="C76" s="14"/>
      <c r="D76" s="10" t="s">
        <v>5144</v>
      </c>
      <c r="E76" s="15"/>
    </row>
    <row r="77" ht="34.35" customHeight="1" spans="1:5">
      <c r="A77" s="12"/>
      <c r="B77" s="13"/>
      <c r="C77" s="14"/>
      <c r="D77" s="10" t="s">
        <v>5145</v>
      </c>
      <c r="E77" s="15"/>
    </row>
    <row r="78" ht="34.35" customHeight="1" spans="1:5">
      <c r="A78" s="12"/>
      <c r="B78" s="13"/>
      <c r="C78" s="14"/>
      <c r="D78" s="10" t="s">
        <v>5146</v>
      </c>
      <c r="E78" s="15"/>
    </row>
    <row r="79" ht="34.35" customHeight="1" spans="1:5">
      <c r="A79" s="12"/>
      <c r="B79" s="13"/>
      <c r="C79" s="14"/>
      <c r="D79" s="10" t="s">
        <v>5147</v>
      </c>
      <c r="E79" s="15"/>
    </row>
    <row r="80" ht="34.35" customHeight="1" spans="1:5">
      <c r="A80" s="16"/>
      <c r="B80" s="17"/>
      <c r="C80" s="18"/>
      <c r="D80" s="10" t="s">
        <v>5148</v>
      </c>
      <c r="E80" s="19"/>
    </row>
    <row r="81" ht="34.35" customHeight="1" spans="1:5">
      <c r="A81" s="20">
        <v>14</v>
      </c>
      <c r="B81" s="21" t="s">
        <v>1999</v>
      </c>
      <c r="C81" s="22" t="s">
        <v>5149</v>
      </c>
      <c r="D81" s="23" t="s">
        <v>5108</v>
      </c>
      <c r="E81" s="24" t="str">
        <f>HYPERLINK("http://blogfile.huashijingji.com/BlogFile/697-董轶老师.zip","课程包下载")</f>
        <v>课程包下载</v>
      </c>
    </row>
    <row r="82" ht="34.35" customHeight="1" spans="1:5">
      <c r="A82" s="25"/>
      <c r="B82" s="26"/>
      <c r="C82" s="27"/>
      <c r="D82" s="23" t="s">
        <v>5150</v>
      </c>
      <c r="E82" s="28"/>
    </row>
    <row r="83" ht="34.35" customHeight="1" spans="1:5">
      <c r="A83" s="25"/>
      <c r="B83" s="26"/>
      <c r="C83" s="27"/>
      <c r="D83" s="23" t="s">
        <v>5151</v>
      </c>
      <c r="E83" s="28"/>
    </row>
    <row r="84" ht="34.35" customHeight="1" spans="1:5">
      <c r="A84" s="25"/>
      <c r="B84" s="26"/>
      <c r="C84" s="27"/>
      <c r="D84" s="23" t="s">
        <v>5152</v>
      </c>
      <c r="E84" s="28"/>
    </row>
    <row r="85" ht="34.35" customHeight="1" spans="1:5">
      <c r="A85" s="25"/>
      <c r="B85" s="26"/>
      <c r="C85" s="27"/>
      <c r="D85" s="23" t="s">
        <v>5153</v>
      </c>
      <c r="E85" s="28"/>
    </row>
    <row r="86" ht="34.35" customHeight="1" spans="1:5">
      <c r="A86" s="29"/>
      <c r="B86" s="30"/>
      <c r="C86" s="31"/>
      <c r="D86" s="23" t="s">
        <v>5154</v>
      </c>
      <c r="E86" s="32"/>
    </row>
    <row r="87" ht="34.35" customHeight="1" spans="1:5">
      <c r="A87" s="7">
        <v>15</v>
      </c>
      <c r="B87" s="8" t="s">
        <v>2097</v>
      </c>
      <c r="C87" s="9" t="s">
        <v>5155</v>
      </c>
      <c r="D87" s="10" t="s">
        <v>5156</v>
      </c>
      <c r="E87" s="11" t="str">
        <f>HYPERLINK("http://blogfile.huashijingji.com/BlogFile/721-李军强老师.zip","课程包下载")</f>
        <v>课程包下载</v>
      </c>
    </row>
    <row r="88" ht="34.35" customHeight="1" spans="1:5">
      <c r="A88" s="12"/>
      <c r="B88" s="13"/>
      <c r="C88" s="14"/>
      <c r="D88" s="10" t="s">
        <v>5157</v>
      </c>
      <c r="E88" s="15"/>
    </row>
    <row r="89" ht="34.35" customHeight="1" spans="1:5">
      <c r="A89" s="12"/>
      <c r="B89" s="13"/>
      <c r="C89" s="14"/>
      <c r="D89" s="10" t="s">
        <v>5158</v>
      </c>
      <c r="E89" s="15"/>
    </row>
    <row r="90" ht="34.35" customHeight="1" spans="1:5">
      <c r="A90" s="12"/>
      <c r="B90" s="13"/>
      <c r="C90" s="14"/>
      <c r="D90" s="10" t="s">
        <v>5159</v>
      </c>
      <c r="E90" s="15"/>
    </row>
    <row r="91" ht="34.35" customHeight="1" spans="1:5">
      <c r="A91" s="12"/>
      <c r="B91" s="13"/>
      <c r="C91" s="14"/>
      <c r="D91" s="10" t="s">
        <v>5139</v>
      </c>
      <c r="E91" s="15"/>
    </row>
    <row r="92" ht="34.35" customHeight="1" spans="1:5">
      <c r="A92" s="16"/>
      <c r="B92" s="17"/>
      <c r="C92" s="18"/>
      <c r="D92" s="10" t="s">
        <v>5150</v>
      </c>
      <c r="E92" s="19"/>
    </row>
    <row r="93" ht="34.35" customHeight="1" spans="1:5">
      <c r="A93" s="20">
        <v>16</v>
      </c>
      <c r="B93" s="21" t="s">
        <v>2267</v>
      </c>
      <c r="C93" s="22" t="s">
        <v>5160</v>
      </c>
      <c r="D93" s="23" t="s">
        <v>5161</v>
      </c>
      <c r="E93" s="24" t="str">
        <f>HYPERLINK("http://blogfile.huashijingji.com/BlogFile/768-钱林泽老师.zip","课程包下载")</f>
        <v>课程包下载</v>
      </c>
    </row>
    <row r="94" ht="34.35" customHeight="1" spans="1:5">
      <c r="A94" s="25"/>
      <c r="B94" s="26"/>
      <c r="C94" s="27"/>
      <c r="D94" s="23" t="s">
        <v>5162</v>
      </c>
      <c r="E94" s="28"/>
    </row>
    <row r="95" ht="34.35" customHeight="1" spans="1:5">
      <c r="A95" s="25"/>
      <c r="B95" s="26"/>
      <c r="C95" s="27"/>
      <c r="D95" s="23" t="s">
        <v>5163</v>
      </c>
      <c r="E95" s="28"/>
    </row>
    <row r="96" ht="34.35" customHeight="1" spans="1:5">
      <c r="A96" s="25"/>
      <c r="B96" s="26"/>
      <c r="C96" s="27"/>
      <c r="D96" s="23" t="s">
        <v>5164</v>
      </c>
      <c r="E96" s="28"/>
    </row>
    <row r="97" ht="34.35" customHeight="1" spans="1:5">
      <c r="A97" s="25"/>
      <c r="B97" s="26"/>
      <c r="C97" s="27"/>
      <c r="D97" s="23" t="s">
        <v>5165</v>
      </c>
      <c r="E97" s="28"/>
    </row>
    <row r="98" ht="34.35" customHeight="1" spans="1:5">
      <c r="A98" s="29"/>
      <c r="B98" s="30"/>
      <c r="C98" s="31"/>
      <c r="D98" s="23" t="s">
        <v>5166</v>
      </c>
      <c r="E98" s="32"/>
    </row>
    <row r="99" ht="34.35" customHeight="1" spans="1:5">
      <c r="A99" s="7">
        <v>17</v>
      </c>
      <c r="B99" s="8" t="s">
        <v>2556</v>
      </c>
      <c r="C99" s="9" t="s">
        <v>5167</v>
      </c>
      <c r="D99" s="10" t="s">
        <v>5168</v>
      </c>
      <c r="E99" s="11" t="str">
        <f>HYPERLINK("http://blogfile.huashijingji.com/BlogFile/848-黄鹭伟老师.zip","课程包下载")</f>
        <v>课程包下载</v>
      </c>
    </row>
    <row r="100" ht="34.35" customHeight="1" spans="1:5">
      <c r="A100" s="12"/>
      <c r="B100" s="13"/>
      <c r="C100" s="14"/>
      <c r="D100" s="10" t="s">
        <v>5169</v>
      </c>
      <c r="E100" s="15"/>
    </row>
    <row r="101" ht="34.35" customHeight="1" spans="1:5">
      <c r="A101" s="12"/>
      <c r="B101" s="13"/>
      <c r="C101" s="14"/>
      <c r="D101" s="10" t="s">
        <v>5170</v>
      </c>
      <c r="E101" s="15"/>
    </row>
    <row r="102" ht="34.35" customHeight="1" spans="1:5">
      <c r="A102" s="12"/>
      <c r="B102" s="13"/>
      <c r="C102" s="14"/>
      <c r="D102" s="10" t="s">
        <v>5171</v>
      </c>
      <c r="E102" s="15"/>
    </row>
    <row r="103" ht="34.35" customHeight="1" spans="1:5">
      <c r="A103" s="12"/>
      <c r="B103" s="13"/>
      <c r="C103" s="14"/>
      <c r="D103" s="10" t="s">
        <v>5172</v>
      </c>
      <c r="E103" s="15"/>
    </row>
    <row r="104" ht="34.35" customHeight="1" spans="1:5">
      <c r="A104" s="16"/>
      <c r="B104" s="17"/>
      <c r="C104" s="18"/>
      <c r="D104" s="10" t="s">
        <v>5173</v>
      </c>
      <c r="E104" s="19"/>
    </row>
    <row r="105" ht="34.35" customHeight="1" spans="1:5">
      <c r="A105" s="20">
        <v>18</v>
      </c>
      <c r="B105" s="21" t="s">
        <v>2675</v>
      </c>
      <c r="C105" s="22" t="s">
        <v>5174</v>
      </c>
      <c r="D105" s="23" t="s">
        <v>5175</v>
      </c>
      <c r="E105" s="24" t="str">
        <f>HYPERLINK("http://blogfile.huashijingji.com/BlogFile/898-傅洁媛老师.zip","课程包下载")</f>
        <v>课程包下载</v>
      </c>
    </row>
    <row r="106" ht="34.35" customHeight="1" spans="1:5">
      <c r="A106" s="25"/>
      <c r="B106" s="26"/>
      <c r="C106" s="27"/>
      <c r="D106" s="23" t="s">
        <v>5176</v>
      </c>
      <c r="E106" s="28"/>
    </row>
    <row r="107" ht="34.35" customHeight="1" spans="1:5">
      <c r="A107" s="25"/>
      <c r="B107" s="26"/>
      <c r="C107" s="27"/>
      <c r="D107" s="23" t="s">
        <v>5177</v>
      </c>
      <c r="E107" s="28"/>
    </row>
    <row r="108" ht="34.35" customHeight="1" spans="1:5">
      <c r="A108" s="25"/>
      <c r="B108" s="26"/>
      <c r="C108" s="27"/>
      <c r="D108" s="23" t="s">
        <v>5178</v>
      </c>
      <c r="E108" s="28"/>
    </row>
    <row r="109" ht="34.35" customHeight="1" spans="1:5">
      <c r="A109" s="25"/>
      <c r="B109" s="26"/>
      <c r="C109" s="27"/>
      <c r="D109" s="23" t="s">
        <v>5179</v>
      </c>
      <c r="E109" s="28"/>
    </row>
    <row r="110" ht="34.35" customHeight="1" spans="1:5">
      <c r="A110" s="29"/>
      <c r="B110" s="30"/>
      <c r="C110" s="31"/>
      <c r="D110" s="23" t="s">
        <v>5180</v>
      </c>
      <c r="E110" s="32"/>
    </row>
  </sheetData>
  <mergeCells count="73">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s>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8"/>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10" defaultRowHeight="46.5" outlineLevelCol="4"/>
  <cols>
    <col min="1" max="1" width="19.5" style="35" customWidth="1"/>
    <col min="2" max="2" width="20.75" style="52" customWidth="1"/>
    <col min="3" max="4" width="67.625" style="3" customWidth="1"/>
    <col min="5" max="5" width="18.375" style="3" customWidth="1"/>
    <col min="249" max="256" width="18.5" customWidth="1"/>
    <col min="505" max="512" width="18.5" customWidth="1"/>
    <col min="761" max="768" width="18.5" customWidth="1"/>
    <col min="1017" max="1024" width="18.5" customWidth="1"/>
    <col min="1273" max="1280" width="18.5" customWidth="1"/>
    <col min="1529" max="1536" width="18.5" customWidth="1"/>
    <col min="1785" max="1792" width="18.5" customWidth="1"/>
    <col min="2041" max="2048" width="18.5" customWidth="1"/>
    <col min="2297" max="2304" width="18.5" customWidth="1"/>
    <col min="2553" max="2560" width="18.5" customWidth="1"/>
    <col min="2809" max="2816" width="18.5" customWidth="1"/>
    <col min="3065" max="3072" width="18.5" customWidth="1"/>
    <col min="3321" max="3328" width="18.5" customWidth="1"/>
    <col min="3577" max="3584" width="18.5" customWidth="1"/>
    <col min="3833" max="3840" width="18.5" customWidth="1"/>
    <col min="4089" max="4096" width="18.5" customWidth="1"/>
    <col min="4345" max="4352" width="18.5" customWidth="1"/>
    <col min="4601" max="4608" width="18.5" customWidth="1"/>
    <col min="4857" max="4864" width="18.5" customWidth="1"/>
    <col min="5113" max="5120" width="18.5" customWidth="1"/>
    <col min="5369" max="5376" width="18.5" customWidth="1"/>
    <col min="5625" max="5632" width="18.5" customWidth="1"/>
    <col min="5881" max="5888" width="18.5" customWidth="1"/>
    <col min="6137" max="6144" width="18.5" customWidth="1"/>
    <col min="6393" max="6400" width="18.5" customWidth="1"/>
    <col min="6649" max="6656" width="18.5" customWidth="1"/>
    <col min="6905" max="6912" width="18.5" customWidth="1"/>
    <col min="7161" max="7168" width="18.5" customWidth="1"/>
    <col min="7417" max="7424" width="18.5" customWidth="1"/>
    <col min="7673" max="7680" width="18.5" customWidth="1"/>
    <col min="7929" max="7936" width="18.5" customWidth="1"/>
    <col min="8185" max="8192" width="18.5" customWidth="1"/>
    <col min="8441" max="8448" width="18.5" customWidth="1"/>
    <col min="8697" max="8704" width="18.5" customWidth="1"/>
    <col min="8953" max="8960" width="18.5" customWidth="1"/>
    <col min="9209" max="9216" width="18.5" customWidth="1"/>
    <col min="9465" max="9472" width="18.5" customWidth="1"/>
    <col min="9721" max="9728" width="18.5" customWidth="1"/>
    <col min="9977" max="9984" width="18.5" customWidth="1"/>
    <col min="10233" max="10240" width="18.5" customWidth="1"/>
    <col min="10489" max="10496" width="18.5" customWidth="1"/>
    <col min="10745" max="10752" width="18.5" customWidth="1"/>
    <col min="11001" max="11008" width="18.5" customWidth="1"/>
    <col min="11257" max="11264" width="18.5" customWidth="1"/>
    <col min="11513" max="11520" width="18.5" customWidth="1"/>
    <col min="11769" max="11776" width="18.5" customWidth="1"/>
    <col min="12025" max="12032" width="18.5" customWidth="1"/>
    <col min="12281" max="12288" width="18.5" customWidth="1"/>
    <col min="12537" max="12544" width="18.5" customWidth="1"/>
    <col min="12793" max="12800" width="18.5" customWidth="1"/>
    <col min="13049" max="13056" width="18.5" customWidth="1"/>
    <col min="13305" max="13312" width="18.5" customWidth="1"/>
    <col min="13561" max="13568" width="18.5" customWidth="1"/>
    <col min="13817" max="13824" width="18.5" customWidth="1"/>
    <col min="14073" max="14080" width="18.5" customWidth="1"/>
    <col min="14329" max="14336" width="18.5" customWidth="1"/>
    <col min="14585" max="14592" width="18.5" customWidth="1"/>
    <col min="14841" max="14848" width="18.5" customWidth="1"/>
    <col min="15097" max="15104" width="18.5" customWidth="1"/>
    <col min="15353" max="15360" width="18.5" customWidth="1"/>
    <col min="15609" max="15616" width="18.5" customWidth="1"/>
    <col min="15865" max="15872" width="18.5" customWidth="1"/>
    <col min="16121" max="16128" width="18.5" customWidth="1"/>
  </cols>
  <sheetData>
    <row r="1" s="51" customFormat="1" ht="138" customHeight="1" spans="1:5">
      <c r="A1" s="53"/>
      <c r="B1" s="53"/>
      <c r="C1" s="53"/>
      <c r="D1" s="53"/>
      <c r="E1" s="53"/>
    </row>
    <row r="2" s="40" customFormat="1" ht="34.15" customHeight="1" spans="1:5">
      <c r="A2" s="5" t="s">
        <v>0</v>
      </c>
      <c r="B2" s="5" t="s">
        <v>1</v>
      </c>
      <c r="C2" s="5" t="s">
        <v>2850</v>
      </c>
      <c r="D2" s="5" t="s">
        <v>2851</v>
      </c>
      <c r="E2" s="5" t="s">
        <v>2852</v>
      </c>
    </row>
    <row r="3" s="2" customFormat="1" ht="34.15" customHeight="1" spans="1:5">
      <c r="A3" s="7">
        <v>1</v>
      </c>
      <c r="B3" s="8" t="s">
        <v>365</v>
      </c>
      <c r="C3" s="9" t="s">
        <v>5181</v>
      </c>
      <c r="D3" s="10" t="s">
        <v>5182</v>
      </c>
      <c r="E3" s="11" t="str">
        <f>HYPERLINK("http://blogfile.huashijingji.com/BlogFile/117-刘澈老师.zip","课程包下载")</f>
        <v>课程包下载</v>
      </c>
    </row>
    <row r="4" s="2" customFormat="1" ht="34.15" customHeight="1" spans="1:5">
      <c r="A4" s="12"/>
      <c r="B4" s="13"/>
      <c r="C4" s="14"/>
      <c r="D4" s="10" t="s">
        <v>5183</v>
      </c>
      <c r="E4" s="15"/>
    </row>
    <row r="5" s="2" customFormat="1" ht="34.15" customHeight="1" spans="1:5">
      <c r="A5" s="12"/>
      <c r="B5" s="13"/>
      <c r="C5" s="14"/>
      <c r="D5" s="10" t="s">
        <v>5184</v>
      </c>
      <c r="E5" s="15"/>
    </row>
    <row r="6" s="2" customFormat="1" ht="34.15" customHeight="1" spans="1:5">
      <c r="A6" s="12"/>
      <c r="B6" s="13"/>
      <c r="C6" s="14"/>
      <c r="D6" s="10" t="s">
        <v>5185</v>
      </c>
      <c r="E6" s="15"/>
    </row>
    <row r="7" s="2" customFormat="1" ht="34.15" customHeight="1" spans="1:5">
      <c r="A7" s="12"/>
      <c r="B7" s="13"/>
      <c r="C7" s="14"/>
      <c r="D7" s="10" t="s">
        <v>5186</v>
      </c>
      <c r="E7" s="15"/>
    </row>
    <row r="8" s="2" customFormat="1" ht="34.15" customHeight="1" spans="1:5">
      <c r="A8" s="16"/>
      <c r="B8" s="17"/>
      <c r="C8" s="18"/>
      <c r="D8" s="10" t="s">
        <v>5187</v>
      </c>
      <c r="E8" s="19"/>
    </row>
    <row r="9" s="2" customFormat="1" ht="34.15" customHeight="1" spans="1:5">
      <c r="A9" s="20">
        <v>2</v>
      </c>
      <c r="B9" s="21" t="s">
        <v>17</v>
      </c>
      <c r="C9" s="22" t="s">
        <v>5188</v>
      </c>
      <c r="D9" s="23" t="s">
        <v>5189</v>
      </c>
      <c r="E9" s="24" t="str">
        <f>HYPERLINK("http://blogfile.huashijingji.com/BlogFile/03-安岷老师.zip","课程包下载")</f>
        <v>课程包下载</v>
      </c>
    </row>
    <row r="10" s="2" customFormat="1" ht="34.15" customHeight="1" spans="1:5">
      <c r="A10" s="25"/>
      <c r="B10" s="26"/>
      <c r="C10" s="27"/>
      <c r="D10" s="23" t="s">
        <v>5190</v>
      </c>
      <c r="E10" s="28"/>
    </row>
    <row r="11" s="2" customFormat="1" ht="34.15" customHeight="1" spans="1:5">
      <c r="A11" s="25"/>
      <c r="B11" s="26"/>
      <c r="C11" s="27"/>
      <c r="D11" s="23" t="s">
        <v>5191</v>
      </c>
      <c r="E11" s="28"/>
    </row>
    <row r="12" s="2" customFormat="1" ht="34.15" customHeight="1" spans="1:5">
      <c r="A12" s="25"/>
      <c r="B12" s="26"/>
      <c r="C12" s="27"/>
      <c r="D12" s="23" t="s">
        <v>5192</v>
      </c>
      <c r="E12" s="28"/>
    </row>
    <row r="13" s="2" customFormat="1" ht="34.15" customHeight="1" spans="1:5">
      <c r="A13" s="25"/>
      <c r="B13" s="26"/>
      <c r="C13" s="27"/>
      <c r="D13" s="23" t="s">
        <v>5193</v>
      </c>
      <c r="E13" s="28"/>
    </row>
    <row r="14" s="2" customFormat="1" ht="34.15" customHeight="1" spans="1:5">
      <c r="A14" s="29"/>
      <c r="B14" s="30"/>
      <c r="C14" s="31"/>
      <c r="D14" s="23" t="s">
        <v>5194</v>
      </c>
      <c r="E14" s="32"/>
    </row>
    <row r="15" s="2" customFormat="1" ht="34.15" customHeight="1" spans="1:5">
      <c r="A15" s="7">
        <v>3</v>
      </c>
      <c r="B15" s="8" t="s">
        <v>116</v>
      </c>
      <c r="C15" s="9" t="s">
        <v>5195</v>
      </c>
      <c r="D15" s="10" t="s">
        <v>5196</v>
      </c>
      <c r="E15" s="11" t="str">
        <f>HYPERLINK("http://blogfile.huashijingji.com/BlogFile/35-杨学军老师.zip","课程包下载")</f>
        <v>课程包下载</v>
      </c>
    </row>
    <row r="16" s="2" customFormat="1" ht="34.15" customHeight="1" spans="1:5">
      <c r="A16" s="12"/>
      <c r="B16" s="13"/>
      <c r="C16" s="14"/>
      <c r="D16" s="10" t="s">
        <v>5197</v>
      </c>
      <c r="E16" s="15"/>
    </row>
    <row r="17" s="2" customFormat="1" ht="34.15" customHeight="1" spans="1:5">
      <c r="A17" s="12"/>
      <c r="B17" s="13"/>
      <c r="C17" s="14"/>
      <c r="D17" s="10" t="s">
        <v>5198</v>
      </c>
      <c r="E17" s="15"/>
    </row>
    <row r="18" s="2" customFormat="1" ht="34.15" customHeight="1" spans="1:5">
      <c r="A18" s="12"/>
      <c r="B18" s="13"/>
      <c r="C18" s="14"/>
      <c r="D18" s="10" t="s">
        <v>5199</v>
      </c>
      <c r="E18" s="15"/>
    </row>
    <row r="19" s="2" customFormat="1" ht="34.15" customHeight="1" spans="1:5">
      <c r="A19" s="12"/>
      <c r="B19" s="13"/>
      <c r="C19" s="14"/>
      <c r="D19" s="10" t="s">
        <v>5200</v>
      </c>
      <c r="E19" s="15"/>
    </row>
    <row r="20" s="2" customFormat="1" ht="34.15" customHeight="1" spans="1:5">
      <c r="A20" s="16"/>
      <c r="B20" s="17"/>
      <c r="C20" s="18"/>
      <c r="D20" s="10" t="s">
        <v>5201</v>
      </c>
      <c r="E20" s="19"/>
    </row>
    <row r="21" s="2" customFormat="1" ht="34.15" customHeight="1" spans="1:5">
      <c r="A21" s="20">
        <v>4</v>
      </c>
      <c r="B21" s="21" t="s">
        <v>392</v>
      </c>
      <c r="C21" s="22" t="s">
        <v>5202</v>
      </c>
      <c r="D21" s="23" t="s">
        <v>5203</v>
      </c>
      <c r="E21" s="24" t="str">
        <f>HYPERLINK("http://blogfile.huashijingji.com/BlogFile/129-陶建科老师.zip","课程包下载")</f>
        <v>课程包下载</v>
      </c>
    </row>
    <row r="22" s="2" customFormat="1" ht="34.15" customHeight="1" spans="1:5">
      <c r="A22" s="25"/>
      <c r="B22" s="26"/>
      <c r="C22" s="27"/>
      <c r="D22" s="23" t="s">
        <v>5204</v>
      </c>
      <c r="E22" s="28"/>
    </row>
    <row r="23" s="2" customFormat="1" ht="34.15" customHeight="1" spans="1:5">
      <c r="A23" s="25"/>
      <c r="B23" s="26"/>
      <c r="C23" s="27"/>
      <c r="D23" s="23" t="s">
        <v>5205</v>
      </c>
      <c r="E23" s="28"/>
    </row>
    <row r="24" s="2" customFormat="1" ht="34.15" customHeight="1" spans="1:5">
      <c r="A24" s="25"/>
      <c r="B24" s="26"/>
      <c r="C24" s="27"/>
      <c r="D24" s="23" t="s">
        <v>5206</v>
      </c>
      <c r="E24" s="28"/>
    </row>
    <row r="25" s="2" customFormat="1" ht="34.15" customHeight="1" spans="1:5">
      <c r="A25" s="25"/>
      <c r="B25" s="26"/>
      <c r="C25" s="27"/>
      <c r="D25" s="23" t="s">
        <v>5207</v>
      </c>
      <c r="E25" s="28"/>
    </row>
    <row r="26" s="2" customFormat="1" ht="34.15" customHeight="1" spans="1:5">
      <c r="A26" s="29"/>
      <c r="B26" s="30"/>
      <c r="C26" s="31"/>
      <c r="D26" s="23" t="s">
        <v>5208</v>
      </c>
      <c r="E26" s="32"/>
    </row>
    <row r="27" s="2" customFormat="1" ht="34.15" customHeight="1" spans="1:5">
      <c r="A27" s="7">
        <v>5</v>
      </c>
      <c r="B27" s="8" t="s">
        <v>606</v>
      </c>
      <c r="C27" s="9" t="s">
        <v>5209</v>
      </c>
      <c r="D27" s="10" t="s">
        <v>5210</v>
      </c>
      <c r="E27" s="11" t="str">
        <f>HYPERLINK("http://blogfile.huashijingji.com/BlogFile/228-朱军老师.zip","课程包下载")</f>
        <v>课程包下载</v>
      </c>
    </row>
    <row r="28" s="2" customFormat="1" ht="34.15" customHeight="1" spans="1:5">
      <c r="A28" s="12"/>
      <c r="B28" s="13"/>
      <c r="C28" s="14"/>
      <c r="D28" s="10" t="s">
        <v>5211</v>
      </c>
      <c r="E28" s="15"/>
    </row>
    <row r="29" s="2" customFormat="1" ht="34.15" customHeight="1" spans="1:5">
      <c r="A29" s="12"/>
      <c r="B29" s="13"/>
      <c r="C29" s="14"/>
      <c r="D29" s="10" t="s">
        <v>5212</v>
      </c>
      <c r="E29" s="15"/>
    </row>
    <row r="30" s="2" customFormat="1" ht="34.15" customHeight="1" spans="1:5">
      <c r="A30" s="12"/>
      <c r="B30" s="13"/>
      <c r="C30" s="14"/>
      <c r="D30" s="10" t="s">
        <v>5213</v>
      </c>
      <c r="E30" s="15"/>
    </row>
    <row r="31" s="2" customFormat="1" ht="34.15" customHeight="1" spans="1:5">
      <c r="A31" s="12"/>
      <c r="B31" s="13"/>
      <c r="C31" s="14"/>
      <c r="D31" s="10" t="s">
        <v>5214</v>
      </c>
      <c r="E31" s="15"/>
    </row>
    <row r="32" s="2" customFormat="1" ht="34.15" customHeight="1" spans="1:5">
      <c r="A32" s="16"/>
      <c r="B32" s="17"/>
      <c r="C32" s="18"/>
      <c r="D32" s="10" t="s">
        <v>5215</v>
      </c>
      <c r="E32" s="19"/>
    </row>
    <row r="33" s="2" customFormat="1" ht="34.15" customHeight="1" spans="1:5">
      <c r="A33" s="20">
        <v>6</v>
      </c>
      <c r="B33" s="21" t="s">
        <v>618</v>
      </c>
      <c r="C33" s="22" t="s">
        <v>5216</v>
      </c>
      <c r="D33" s="23" t="s">
        <v>5217</v>
      </c>
      <c r="E33" s="24" t="str">
        <f>HYPERLINK("http://blogfile.huashijingji.com/BlogFile/231-李科老师.zip","课程包下载")</f>
        <v>课程包下载</v>
      </c>
    </row>
    <row r="34" s="2" customFormat="1" ht="34.15" customHeight="1" spans="1:5">
      <c r="A34" s="25"/>
      <c r="B34" s="26"/>
      <c r="C34" s="27"/>
      <c r="D34" s="23" t="s">
        <v>5218</v>
      </c>
      <c r="E34" s="28"/>
    </row>
    <row r="35" s="2" customFormat="1" ht="34.15" customHeight="1" spans="1:5">
      <c r="A35" s="25"/>
      <c r="B35" s="26"/>
      <c r="C35" s="27"/>
      <c r="D35" s="23" t="s">
        <v>5219</v>
      </c>
      <c r="E35" s="28"/>
    </row>
    <row r="36" s="2" customFormat="1" ht="34.15" customHeight="1" spans="1:5">
      <c r="A36" s="25"/>
      <c r="B36" s="26"/>
      <c r="C36" s="27"/>
      <c r="D36" s="23" t="s">
        <v>5220</v>
      </c>
      <c r="E36" s="28"/>
    </row>
    <row r="37" s="2" customFormat="1" ht="34.15" customHeight="1" spans="1:5">
      <c r="A37" s="25"/>
      <c r="B37" s="26"/>
      <c r="C37" s="27"/>
      <c r="D37" s="23" t="s">
        <v>5221</v>
      </c>
      <c r="E37" s="28"/>
    </row>
    <row r="38" s="2" customFormat="1" ht="34.15" customHeight="1" spans="1:5">
      <c r="A38" s="29"/>
      <c r="B38" s="30"/>
      <c r="C38" s="31"/>
      <c r="D38" s="23" t="s">
        <v>5222</v>
      </c>
      <c r="E38" s="32"/>
    </row>
    <row r="39" s="2" customFormat="1" ht="34.15" customHeight="1" spans="1:5">
      <c r="A39" s="7">
        <v>7</v>
      </c>
      <c r="B39" s="8" t="s">
        <v>1304</v>
      </c>
      <c r="C39" s="9" t="s">
        <v>5223</v>
      </c>
      <c r="D39" s="10" t="s">
        <v>5224</v>
      </c>
      <c r="E39" s="11" t="str">
        <f>HYPERLINK("http://blogfile.huashijingji.com/BlogFile/490-李广安老师.zip","课程包下载")</f>
        <v>课程包下载</v>
      </c>
    </row>
    <row r="40" s="2" customFormat="1" ht="34.15" customHeight="1" spans="1:5">
      <c r="A40" s="12"/>
      <c r="B40" s="13"/>
      <c r="C40" s="14"/>
      <c r="D40" s="10" t="s">
        <v>5225</v>
      </c>
      <c r="E40" s="15"/>
    </row>
    <row r="41" s="2" customFormat="1" ht="34.15" customHeight="1" spans="1:5">
      <c r="A41" s="12"/>
      <c r="B41" s="13"/>
      <c r="C41" s="14"/>
      <c r="D41" s="10" t="s">
        <v>5226</v>
      </c>
      <c r="E41" s="15"/>
    </row>
    <row r="42" s="2" customFormat="1" ht="34.15" customHeight="1" spans="1:5">
      <c r="A42" s="12"/>
      <c r="B42" s="13"/>
      <c r="C42" s="14"/>
      <c r="D42" s="10" t="s">
        <v>5227</v>
      </c>
      <c r="E42" s="15"/>
    </row>
    <row r="43" s="2" customFormat="1" ht="34.15" customHeight="1" spans="1:5">
      <c r="A43" s="12"/>
      <c r="B43" s="13"/>
      <c r="C43" s="14"/>
      <c r="D43" s="10" t="s">
        <v>5228</v>
      </c>
      <c r="E43" s="15"/>
    </row>
    <row r="44" s="2" customFormat="1" ht="34.15" customHeight="1" spans="1:5">
      <c r="A44" s="16"/>
      <c r="B44" s="17"/>
      <c r="C44" s="18"/>
      <c r="D44" s="10" t="s">
        <v>5229</v>
      </c>
      <c r="E44" s="19"/>
    </row>
    <row r="45" s="2" customFormat="1" ht="34.15" customHeight="1" spans="1:5">
      <c r="A45" s="20">
        <v>8</v>
      </c>
      <c r="B45" s="21" t="s">
        <v>358</v>
      </c>
      <c r="C45" s="22" t="s">
        <v>5230</v>
      </c>
      <c r="D45" s="23" t="s">
        <v>5231</v>
      </c>
      <c r="E45" s="24" t="str">
        <f>HYPERLINK("http://blogfile.huashijingji.com/BlogFile/116-唐殷泽老师.zip","课程包下载")</f>
        <v>课程包下载</v>
      </c>
    </row>
    <row r="46" s="2" customFormat="1" ht="34.15" customHeight="1" spans="1:5">
      <c r="A46" s="25"/>
      <c r="B46" s="26"/>
      <c r="C46" s="27"/>
      <c r="D46" s="23" t="s">
        <v>5232</v>
      </c>
      <c r="E46" s="28"/>
    </row>
    <row r="47" s="2" customFormat="1" ht="34.15" customHeight="1" spans="1:5">
      <c r="A47" s="25"/>
      <c r="B47" s="26"/>
      <c r="C47" s="27"/>
      <c r="D47" s="23" t="s">
        <v>5233</v>
      </c>
      <c r="E47" s="28"/>
    </row>
    <row r="48" s="2" customFormat="1" ht="34.15" customHeight="1" spans="1:5">
      <c r="A48" s="25"/>
      <c r="B48" s="26"/>
      <c r="C48" s="27"/>
      <c r="D48" s="23" t="s">
        <v>5234</v>
      </c>
      <c r="E48" s="28"/>
    </row>
    <row r="49" s="2" customFormat="1" ht="34.15" customHeight="1" spans="1:5">
      <c r="A49" s="25"/>
      <c r="B49" s="26"/>
      <c r="C49" s="27"/>
      <c r="D49" s="23" t="s">
        <v>5235</v>
      </c>
      <c r="E49" s="28"/>
    </row>
    <row r="50" s="2" customFormat="1" ht="34.15" customHeight="1" spans="1:5">
      <c r="A50" s="29"/>
      <c r="B50" s="30"/>
      <c r="C50" s="31"/>
      <c r="D50" s="23" t="s">
        <v>5236</v>
      </c>
      <c r="E50" s="32"/>
    </row>
    <row r="51" s="2" customFormat="1" ht="34.15" customHeight="1" spans="1:5">
      <c r="A51" s="7">
        <v>9</v>
      </c>
      <c r="B51" s="8" t="s">
        <v>382</v>
      </c>
      <c r="C51" s="9" t="s">
        <v>5237</v>
      </c>
      <c r="D51" s="10" t="s">
        <v>5238</v>
      </c>
      <c r="E51" s="11" t="str">
        <f>HYPERLINK("http://blogfile.huashijingji.com/BlogFile/125-李丰杰老师.zip","课程包下载")</f>
        <v>课程包下载</v>
      </c>
    </row>
    <row r="52" s="2" customFormat="1" ht="34.15" customHeight="1" spans="1:5">
      <c r="A52" s="12"/>
      <c r="B52" s="13"/>
      <c r="C52" s="14"/>
      <c r="D52" s="10" t="s">
        <v>5239</v>
      </c>
      <c r="E52" s="15"/>
    </row>
    <row r="53" s="2" customFormat="1" ht="34.15" customHeight="1" spans="1:5">
      <c r="A53" s="12"/>
      <c r="B53" s="13"/>
      <c r="C53" s="14"/>
      <c r="D53" s="10" t="s">
        <v>5240</v>
      </c>
      <c r="E53" s="15"/>
    </row>
    <row r="54" s="2" customFormat="1" ht="34.15" customHeight="1" spans="1:5">
      <c r="A54" s="12"/>
      <c r="B54" s="13"/>
      <c r="C54" s="14"/>
      <c r="D54" s="10" t="s">
        <v>5241</v>
      </c>
      <c r="E54" s="15"/>
    </row>
    <row r="55" s="2" customFormat="1" ht="34.15" customHeight="1" spans="1:5">
      <c r="A55" s="12"/>
      <c r="B55" s="13"/>
      <c r="C55" s="14"/>
      <c r="D55" s="10" t="s">
        <v>5242</v>
      </c>
      <c r="E55" s="15"/>
    </row>
    <row r="56" s="2" customFormat="1" ht="34.15" customHeight="1" spans="1:5">
      <c r="A56" s="16"/>
      <c r="B56" s="17"/>
      <c r="C56" s="18"/>
      <c r="D56" s="10" t="s">
        <v>5243</v>
      </c>
      <c r="E56" s="19"/>
    </row>
    <row r="57" s="2" customFormat="1" ht="34.15" customHeight="1" spans="1:5">
      <c r="A57" s="20">
        <v>10</v>
      </c>
      <c r="B57" s="21" t="s">
        <v>438</v>
      </c>
      <c r="C57" s="22" t="s">
        <v>5244</v>
      </c>
      <c r="D57" s="23" t="s">
        <v>5245</v>
      </c>
      <c r="E57" s="24" t="str">
        <f>HYPERLINK("http://blogfile.huashijingji.com/BlogFile/155-李明仿老师.zip","课程包下载")</f>
        <v>课程包下载</v>
      </c>
    </row>
    <row r="58" s="2" customFormat="1" ht="34.15" customHeight="1" spans="1:5">
      <c r="A58" s="25"/>
      <c r="B58" s="26"/>
      <c r="C58" s="27"/>
      <c r="D58" s="23" t="s">
        <v>5246</v>
      </c>
      <c r="E58" s="28"/>
    </row>
    <row r="59" s="2" customFormat="1" ht="34.15" customHeight="1" spans="1:5">
      <c r="A59" s="25"/>
      <c r="B59" s="26"/>
      <c r="C59" s="27"/>
      <c r="D59" s="23" t="s">
        <v>5247</v>
      </c>
      <c r="E59" s="28"/>
    </row>
    <row r="60" s="2" customFormat="1" ht="34.15" customHeight="1" spans="1:5">
      <c r="A60" s="25"/>
      <c r="B60" s="26"/>
      <c r="C60" s="27"/>
      <c r="D60" s="23" t="s">
        <v>5248</v>
      </c>
      <c r="E60" s="28"/>
    </row>
    <row r="61" s="2" customFormat="1" ht="34.15" customHeight="1" spans="1:5">
      <c r="A61" s="25"/>
      <c r="B61" s="26"/>
      <c r="C61" s="27"/>
      <c r="D61" s="23" t="s">
        <v>5249</v>
      </c>
      <c r="E61" s="28"/>
    </row>
    <row r="62" s="2" customFormat="1" ht="34.15" customHeight="1" spans="1:5">
      <c r="A62" s="29"/>
      <c r="B62" s="30"/>
      <c r="C62" s="31"/>
      <c r="D62" s="23" t="s">
        <v>5250</v>
      </c>
      <c r="E62" s="32"/>
    </row>
    <row r="63" s="2" customFormat="1" ht="34.15" customHeight="1" spans="1:5">
      <c r="A63" s="7">
        <v>11</v>
      </c>
      <c r="B63" s="8" t="s">
        <v>1858</v>
      </c>
      <c r="C63" s="9" t="s">
        <v>5251</v>
      </c>
      <c r="D63" s="10" t="s">
        <v>5252</v>
      </c>
      <c r="E63" s="11" t="str">
        <f>HYPERLINK("http://blogfile.huashijingji.com/BlogFile/662-郭峰民老师.zip","课程包下载")</f>
        <v>课程包下载</v>
      </c>
    </row>
    <row r="64" s="2" customFormat="1" ht="34.15" customHeight="1" spans="1:5">
      <c r="A64" s="12"/>
      <c r="B64" s="13"/>
      <c r="C64" s="14"/>
      <c r="D64" s="10" t="s">
        <v>5253</v>
      </c>
      <c r="E64" s="15"/>
    </row>
    <row r="65" s="2" customFormat="1" ht="34.15" customHeight="1" spans="1:5">
      <c r="A65" s="12"/>
      <c r="B65" s="13"/>
      <c r="C65" s="14"/>
      <c r="D65" s="10" t="s">
        <v>5254</v>
      </c>
      <c r="E65" s="15"/>
    </row>
    <row r="66" s="2" customFormat="1" ht="34.15" customHeight="1" spans="1:5">
      <c r="A66" s="12"/>
      <c r="B66" s="13"/>
      <c r="C66" s="14"/>
      <c r="D66" s="10" t="s">
        <v>5255</v>
      </c>
      <c r="E66" s="15"/>
    </row>
    <row r="67" s="2" customFormat="1" ht="34.15" customHeight="1" spans="1:5">
      <c r="A67" s="12"/>
      <c r="B67" s="13"/>
      <c r="C67" s="14"/>
      <c r="D67" s="10" t="s">
        <v>5256</v>
      </c>
      <c r="E67" s="15"/>
    </row>
    <row r="68" s="2" customFormat="1" ht="34.15" customHeight="1" spans="1:5">
      <c r="A68" s="16"/>
      <c r="B68" s="17"/>
      <c r="C68" s="18"/>
      <c r="D68" s="10" t="s">
        <v>5257</v>
      </c>
      <c r="E68" s="19"/>
    </row>
    <row r="69" s="2" customFormat="1" ht="34.15" customHeight="1" spans="1:5">
      <c r="A69" s="20">
        <v>12</v>
      </c>
      <c r="B69" s="21" t="s">
        <v>1076</v>
      </c>
      <c r="C69" s="22" t="s">
        <v>5258</v>
      </c>
      <c r="D69" s="23" t="s">
        <v>5259</v>
      </c>
      <c r="E69" s="24" t="str">
        <f>HYPERLINK("http://blogfile.huashijingji.com/BlogFile/401-李剑波老师.zip","课程包下载")</f>
        <v>课程包下载</v>
      </c>
    </row>
    <row r="70" s="2" customFormat="1" ht="34.15" customHeight="1" spans="1:5">
      <c r="A70" s="25"/>
      <c r="B70" s="26"/>
      <c r="C70" s="27"/>
      <c r="D70" s="23" t="s">
        <v>5260</v>
      </c>
      <c r="E70" s="28"/>
    </row>
    <row r="71" s="2" customFormat="1" ht="34.15" customHeight="1" spans="1:5">
      <c r="A71" s="25"/>
      <c r="B71" s="26"/>
      <c r="C71" s="27"/>
      <c r="D71" s="23" t="s">
        <v>5261</v>
      </c>
      <c r="E71" s="28"/>
    </row>
    <row r="72" s="2" customFormat="1" ht="34.15" customHeight="1" spans="1:5">
      <c r="A72" s="25"/>
      <c r="B72" s="26"/>
      <c r="C72" s="27"/>
      <c r="D72" s="23" t="s">
        <v>5262</v>
      </c>
      <c r="E72" s="28"/>
    </row>
    <row r="73" s="2" customFormat="1" ht="34.15" customHeight="1" spans="1:5">
      <c r="A73" s="25"/>
      <c r="B73" s="26"/>
      <c r="C73" s="27"/>
      <c r="D73" s="23" t="s">
        <v>5263</v>
      </c>
      <c r="E73" s="28"/>
    </row>
    <row r="74" s="2" customFormat="1" ht="34.15" customHeight="1" spans="1:5">
      <c r="A74" s="29"/>
      <c r="B74" s="30"/>
      <c r="C74" s="31"/>
      <c r="D74" s="23" t="s">
        <v>5264</v>
      </c>
      <c r="E74" s="32"/>
    </row>
    <row r="75" s="2" customFormat="1" ht="34.15" customHeight="1" spans="1:5">
      <c r="A75" s="7">
        <v>13</v>
      </c>
      <c r="B75" s="8" t="s">
        <v>1188</v>
      </c>
      <c r="C75" s="9" t="s">
        <v>5265</v>
      </c>
      <c r="D75" s="10" t="s">
        <v>5266</v>
      </c>
      <c r="E75" s="11" t="str">
        <f>HYPERLINK("http://blogfile.huashijingji.com/BlogFile/441-宋曦老师.zip","课程包下载")</f>
        <v>课程包下载</v>
      </c>
    </row>
    <row r="76" s="2" customFormat="1" ht="34.15" customHeight="1" spans="1:5">
      <c r="A76" s="12"/>
      <c r="B76" s="13"/>
      <c r="C76" s="14"/>
      <c r="D76" s="10" t="s">
        <v>5267</v>
      </c>
      <c r="E76" s="15"/>
    </row>
    <row r="77" s="2" customFormat="1" ht="34.15" customHeight="1" spans="1:5">
      <c r="A77" s="12"/>
      <c r="B77" s="13"/>
      <c r="C77" s="14"/>
      <c r="D77" s="10" t="s">
        <v>5268</v>
      </c>
      <c r="E77" s="15"/>
    </row>
    <row r="78" s="2" customFormat="1" ht="34.15" customHeight="1" spans="1:5">
      <c r="A78" s="12"/>
      <c r="B78" s="13"/>
      <c r="C78" s="14"/>
      <c r="D78" s="10" t="s">
        <v>5269</v>
      </c>
      <c r="E78" s="15"/>
    </row>
    <row r="79" s="2" customFormat="1" ht="34.15" customHeight="1" spans="1:5">
      <c r="A79" s="12"/>
      <c r="B79" s="13"/>
      <c r="C79" s="14"/>
      <c r="D79" s="10" t="s">
        <v>5270</v>
      </c>
      <c r="E79" s="15"/>
    </row>
    <row r="80" s="2" customFormat="1" ht="34.15" customHeight="1" spans="1:5">
      <c r="A80" s="16"/>
      <c r="B80" s="17"/>
      <c r="C80" s="18"/>
      <c r="D80" s="10" t="s">
        <v>5271</v>
      </c>
      <c r="E80" s="19"/>
    </row>
    <row r="81" s="2" customFormat="1" ht="34.15" customHeight="1" spans="1:5">
      <c r="A81" s="20">
        <v>14</v>
      </c>
      <c r="B81" s="21" t="s">
        <v>1267</v>
      </c>
      <c r="C81" s="22" t="s">
        <v>5272</v>
      </c>
      <c r="D81" s="23" t="s">
        <v>5273</v>
      </c>
      <c r="E81" s="24" t="str">
        <f>HYPERLINK("http://blogfile.huashijingji.com/BlogFile/475-刘刚老师.zip","课程包下载")</f>
        <v>课程包下载</v>
      </c>
    </row>
    <row r="82" s="2" customFormat="1" ht="34.15" customHeight="1" spans="1:5">
      <c r="A82" s="25"/>
      <c r="B82" s="26"/>
      <c r="C82" s="27"/>
      <c r="D82" s="23" t="s">
        <v>5274</v>
      </c>
      <c r="E82" s="28"/>
    </row>
    <row r="83" s="2" customFormat="1" ht="34.15" customHeight="1" spans="1:5">
      <c r="A83" s="25"/>
      <c r="B83" s="26"/>
      <c r="C83" s="27"/>
      <c r="D83" s="23" t="s">
        <v>5275</v>
      </c>
      <c r="E83" s="28"/>
    </row>
    <row r="84" s="2" customFormat="1" ht="34.15" customHeight="1" spans="1:5">
      <c r="A84" s="25"/>
      <c r="B84" s="26"/>
      <c r="C84" s="27"/>
      <c r="D84" s="23" t="s">
        <v>5276</v>
      </c>
      <c r="E84" s="28"/>
    </row>
    <row r="85" s="2" customFormat="1" ht="34.15" customHeight="1" spans="1:5">
      <c r="A85" s="25"/>
      <c r="B85" s="26"/>
      <c r="C85" s="27"/>
      <c r="D85" s="23" t="s">
        <v>5277</v>
      </c>
      <c r="E85" s="28"/>
    </row>
    <row r="86" s="2" customFormat="1" ht="34.15" customHeight="1" spans="1:5">
      <c r="A86" s="29"/>
      <c r="B86" s="30"/>
      <c r="C86" s="31"/>
      <c r="D86" s="23" t="s">
        <v>5278</v>
      </c>
      <c r="E86" s="32"/>
    </row>
    <row r="87" s="2" customFormat="1" ht="34.15" customHeight="1" spans="1:5">
      <c r="A87" s="7">
        <v>15</v>
      </c>
      <c r="B87" s="8" t="s">
        <v>1299</v>
      </c>
      <c r="C87" s="9" t="s">
        <v>5279</v>
      </c>
      <c r="D87" s="10" t="s">
        <v>5280</v>
      </c>
      <c r="E87" s="11" t="str">
        <f>HYPERLINK("http://blogfile.huashijingji.com/BlogFile/489-吴东翰老师.zip","课程包下载")</f>
        <v>课程包下载</v>
      </c>
    </row>
    <row r="88" s="2" customFormat="1" ht="34.15" customHeight="1" spans="1:5">
      <c r="A88" s="12"/>
      <c r="B88" s="13"/>
      <c r="C88" s="14"/>
      <c r="D88" s="10" t="s">
        <v>5281</v>
      </c>
      <c r="E88" s="15"/>
    </row>
    <row r="89" s="2" customFormat="1" ht="34.15" customHeight="1" spans="1:5">
      <c r="A89" s="12"/>
      <c r="B89" s="13"/>
      <c r="C89" s="14"/>
      <c r="D89" s="10" t="s">
        <v>5282</v>
      </c>
      <c r="E89" s="15"/>
    </row>
    <row r="90" s="2" customFormat="1" ht="34.15" customHeight="1" spans="1:5">
      <c r="A90" s="12"/>
      <c r="B90" s="13"/>
      <c r="C90" s="14"/>
      <c r="D90" s="10" t="s">
        <v>5283</v>
      </c>
      <c r="E90" s="15"/>
    </row>
    <row r="91" s="2" customFormat="1" ht="34.15" customHeight="1" spans="1:5">
      <c r="A91" s="12"/>
      <c r="B91" s="13"/>
      <c r="C91" s="14"/>
      <c r="D91" s="10" t="s">
        <v>5284</v>
      </c>
      <c r="E91" s="15"/>
    </row>
    <row r="92" s="2" customFormat="1" ht="34.15" customHeight="1" spans="1:5">
      <c r="A92" s="16"/>
      <c r="B92" s="17"/>
      <c r="C92" s="18"/>
      <c r="D92" s="10" t="s">
        <v>5285</v>
      </c>
      <c r="E92" s="19"/>
    </row>
    <row r="93" s="2" customFormat="1" ht="34.15" customHeight="1" spans="1:5">
      <c r="A93" s="20">
        <v>16</v>
      </c>
      <c r="B93" s="21" t="s">
        <v>1827</v>
      </c>
      <c r="C93" s="22" t="s">
        <v>5286</v>
      </c>
      <c r="D93" s="23" t="s">
        <v>5287</v>
      </c>
      <c r="E93" s="24" t="str">
        <f>HYPERLINK("http://blogfile.huashijingji.com/BlogFile/653-孙大益老师.zip","课程包下载")</f>
        <v>课程包下载</v>
      </c>
    </row>
    <row r="94" s="2" customFormat="1" ht="34.15" customHeight="1" spans="1:5">
      <c r="A94" s="25"/>
      <c r="B94" s="26"/>
      <c r="C94" s="27"/>
      <c r="D94" s="23" t="s">
        <v>5288</v>
      </c>
      <c r="E94" s="28"/>
    </row>
    <row r="95" s="2" customFormat="1" ht="34.15" customHeight="1" spans="1:5">
      <c r="A95" s="25"/>
      <c r="B95" s="26"/>
      <c r="C95" s="27"/>
      <c r="D95" s="23" t="s">
        <v>5289</v>
      </c>
      <c r="E95" s="28"/>
    </row>
    <row r="96" s="2" customFormat="1" ht="34.15" customHeight="1" spans="1:5">
      <c r="A96" s="25"/>
      <c r="B96" s="26"/>
      <c r="C96" s="27"/>
      <c r="D96" s="23" t="s">
        <v>5290</v>
      </c>
      <c r="E96" s="28"/>
    </row>
    <row r="97" s="2" customFormat="1" ht="34.15" customHeight="1" spans="1:5">
      <c r="A97" s="25"/>
      <c r="B97" s="26"/>
      <c r="C97" s="27"/>
      <c r="D97" s="23" t="s">
        <v>5291</v>
      </c>
      <c r="E97" s="28"/>
    </row>
    <row r="98" s="2" customFormat="1" ht="34.15" customHeight="1" spans="1:5">
      <c r="A98" s="29"/>
      <c r="B98" s="30"/>
      <c r="C98" s="31"/>
      <c r="D98" s="23" t="s">
        <v>5292</v>
      </c>
      <c r="E98" s="32"/>
    </row>
    <row r="99" s="2" customFormat="1" ht="34.15" customHeight="1" spans="1:5">
      <c r="A99" s="7">
        <v>17</v>
      </c>
      <c r="B99" s="8" t="s">
        <v>1903</v>
      </c>
      <c r="C99" s="9" t="s">
        <v>5293</v>
      </c>
      <c r="D99" s="10" t="s">
        <v>5294</v>
      </c>
      <c r="E99" s="11" t="str">
        <f>HYPERLINK("http://blogfile.huashijingji.com/BlogFile/674-崔军老师.zip","课程包下载")</f>
        <v>课程包下载</v>
      </c>
    </row>
    <row r="100" s="2" customFormat="1" ht="34.15" customHeight="1" spans="1:5">
      <c r="A100" s="12"/>
      <c r="B100" s="13"/>
      <c r="C100" s="14"/>
      <c r="D100" s="10" t="s">
        <v>5295</v>
      </c>
      <c r="E100" s="15"/>
    </row>
    <row r="101" s="2" customFormat="1" ht="34.15" customHeight="1" spans="1:5">
      <c r="A101" s="12"/>
      <c r="B101" s="13"/>
      <c r="C101" s="14"/>
      <c r="D101" s="10" t="s">
        <v>5296</v>
      </c>
      <c r="E101" s="15"/>
    </row>
    <row r="102" s="2" customFormat="1" ht="34.15" customHeight="1" spans="1:5">
      <c r="A102" s="12"/>
      <c r="B102" s="13"/>
      <c r="C102" s="14"/>
      <c r="D102" s="10" t="s">
        <v>5297</v>
      </c>
      <c r="E102" s="15"/>
    </row>
    <row r="103" s="2" customFormat="1" ht="34.15" customHeight="1" spans="1:5">
      <c r="A103" s="12"/>
      <c r="B103" s="13"/>
      <c r="C103" s="14"/>
      <c r="D103" s="10" t="s">
        <v>5298</v>
      </c>
      <c r="E103" s="15"/>
    </row>
    <row r="104" s="2" customFormat="1" ht="34.15" customHeight="1" spans="1:5">
      <c r="A104" s="16"/>
      <c r="B104" s="17"/>
      <c r="C104" s="18"/>
      <c r="D104" s="10" t="s">
        <v>5299</v>
      </c>
      <c r="E104" s="19"/>
    </row>
    <row r="105" s="2" customFormat="1" ht="34.15" customHeight="1" spans="1:5">
      <c r="A105" s="20">
        <v>18</v>
      </c>
      <c r="B105" s="21" t="s">
        <v>1320</v>
      </c>
      <c r="C105" s="22" t="s">
        <v>5300</v>
      </c>
      <c r="D105" s="23" t="s">
        <v>5301</v>
      </c>
      <c r="E105" s="24" t="str">
        <f>HYPERLINK("http://blogfile.huashijingji.com/BlogFile/495-王克华老师.zip","课程包下载")</f>
        <v>课程包下载</v>
      </c>
    </row>
    <row r="106" s="2" customFormat="1" ht="34.15" customHeight="1" spans="1:5">
      <c r="A106" s="25"/>
      <c r="B106" s="26"/>
      <c r="C106" s="27"/>
      <c r="D106" s="23" t="s">
        <v>5302</v>
      </c>
      <c r="E106" s="28"/>
    </row>
    <row r="107" s="2" customFormat="1" ht="34.15" customHeight="1" spans="1:5">
      <c r="A107" s="25"/>
      <c r="B107" s="26"/>
      <c r="C107" s="27"/>
      <c r="D107" s="23" t="s">
        <v>5303</v>
      </c>
      <c r="E107" s="28"/>
    </row>
    <row r="108" s="2" customFormat="1" ht="34.15" customHeight="1" spans="1:5">
      <c r="A108" s="25"/>
      <c r="B108" s="26"/>
      <c r="C108" s="27"/>
      <c r="D108" s="23" t="s">
        <v>5304</v>
      </c>
      <c r="E108" s="28"/>
    </row>
    <row r="109" s="2" customFormat="1" ht="34.15" customHeight="1" spans="1:5">
      <c r="A109" s="25"/>
      <c r="B109" s="26"/>
      <c r="C109" s="27"/>
      <c r="D109" s="23" t="s">
        <v>5305</v>
      </c>
      <c r="E109" s="28"/>
    </row>
    <row r="110" s="2" customFormat="1" ht="34.15" customHeight="1" spans="1:5">
      <c r="A110" s="29"/>
      <c r="B110" s="30"/>
      <c r="C110" s="31"/>
      <c r="D110" s="23" t="s">
        <v>5306</v>
      </c>
      <c r="E110" s="32"/>
    </row>
    <row r="111" s="2" customFormat="1" ht="34.15" customHeight="1" spans="1:5">
      <c r="A111" s="7">
        <v>19</v>
      </c>
      <c r="B111" s="8" t="s">
        <v>1653</v>
      </c>
      <c r="C111" s="9" t="s">
        <v>5307</v>
      </c>
      <c r="D111" s="10" t="s">
        <v>5308</v>
      </c>
      <c r="E111" s="11" t="str">
        <f>HYPERLINK("http://blogfile.huashijingji.com/BlogFile/606-张永杰老师.zip","课程包下载")</f>
        <v>课程包下载</v>
      </c>
    </row>
    <row r="112" s="2" customFormat="1" ht="34.15" customHeight="1" spans="1:5">
      <c r="A112" s="12"/>
      <c r="B112" s="13"/>
      <c r="C112" s="14"/>
      <c r="D112" s="10" t="s">
        <v>5309</v>
      </c>
      <c r="E112" s="15"/>
    </row>
    <row r="113" s="2" customFormat="1" ht="34.15" customHeight="1" spans="1:5">
      <c r="A113" s="12"/>
      <c r="B113" s="13"/>
      <c r="C113" s="14"/>
      <c r="D113" s="10" t="s">
        <v>5310</v>
      </c>
      <c r="E113" s="15"/>
    </row>
    <row r="114" s="2" customFormat="1" ht="34.15" customHeight="1" spans="1:5">
      <c r="A114" s="12"/>
      <c r="B114" s="13"/>
      <c r="C114" s="14"/>
      <c r="D114" s="10" t="s">
        <v>5311</v>
      </c>
      <c r="E114" s="15"/>
    </row>
    <row r="115" s="2" customFormat="1" ht="34.15" customHeight="1" spans="1:5">
      <c r="A115" s="12"/>
      <c r="B115" s="13"/>
      <c r="C115" s="14"/>
      <c r="D115" s="10" t="s">
        <v>5312</v>
      </c>
      <c r="E115" s="15"/>
    </row>
    <row r="116" s="2" customFormat="1" ht="34.15" customHeight="1" spans="1:5">
      <c r="A116" s="16"/>
      <c r="B116" s="17"/>
      <c r="C116" s="18"/>
      <c r="D116" s="10" t="s">
        <v>5313</v>
      </c>
      <c r="E116" s="19"/>
    </row>
    <row r="117" s="2" customFormat="1" ht="34.15" customHeight="1" spans="1:5">
      <c r="A117" s="20">
        <v>20</v>
      </c>
      <c r="B117" s="21" t="s">
        <v>1719</v>
      </c>
      <c r="C117" s="22" t="s">
        <v>5314</v>
      </c>
      <c r="D117" s="23" t="s">
        <v>5315</v>
      </c>
      <c r="E117" s="24" t="str">
        <f>HYPERLINK("http://blogfile.huashijingji.com/BlogFile/623-戚锐老师.zip","课程包下载")</f>
        <v>课程包下载</v>
      </c>
    </row>
    <row r="118" s="2" customFormat="1" ht="34.15" customHeight="1" spans="1:5">
      <c r="A118" s="25"/>
      <c r="B118" s="26"/>
      <c r="C118" s="27"/>
      <c r="D118" s="23" t="s">
        <v>5316</v>
      </c>
      <c r="E118" s="28"/>
    </row>
    <row r="119" s="2" customFormat="1" ht="34.15" customHeight="1" spans="1:5">
      <c r="A119" s="25"/>
      <c r="B119" s="26"/>
      <c r="C119" s="27"/>
      <c r="D119" s="23" t="s">
        <v>5317</v>
      </c>
      <c r="E119" s="28"/>
    </row>
    <row r="120" s="2" customFormat="1" ht="34.15" customHeight="1" spans="1:5">
      <c r="A120" s="25"/>
      <c r="B120" s="26"/>
      <c r="C120" s="27"/>
      <c r="D120" s="23" t="s">
        <v>5318</v>
      </c>
      <c r="E120" s="28"/>
    </row>
    <row r="121" s="2" customFormat="1" ht="34.15" customHeight="1" spans="1:5">
      <c r="A121" s="25"/>
      <c r="B121" s="26"/>
      <c r="C121" s="27"/>
      <c r="D121" s="23" t="s">
        <v>5319</v>
      </c>
      <c r="E121" s="28"/>
    </row>
    <row r="122" s="2" customFormat="1" ht="34.15" customHeight="1" spans="1:5">
      <c r="A122" s="29"/>
      <c r="B122" s="30"/>
      <c r="C122" s="31"/>
      <c r="D122" s="23" t="s">
        <v>5320</v>
      </c>
      <c r="E122" s="32"/>
    </row>
    <row r="123" s="2" customFormat="1" ht="34.15" customHeight="1" spans="1:5">
      <c r="A123" s="7">
        <v>21</v>
      </c>
      <c r="B123" s="8" t="s">
        <v>1803</v>
      </c>
      <c r="C123" s="9" t="s">
        <v>5321</v>
      </c>
      <c r="D123" s="10" t="s">
        <v>5322</v>
      </c>
      <c r="E123" s="11" t="str">
        <f>HYPERLINK("http://blogfile.huashijingji.com/BlogFile/647-邱尉宁老师.zip","课程包下载")</f>
        <v>课程包下载</v>
      </c>
    </row>
    <row r="124" s="2" customFormat="1" ht="34.15" customHeight="1" spans="1:5">
      <c r="A124" s="12"/>
      <c r="B124" s="13"/>
      <c r="C124" s="14"/>
      <c r="D124" s="10" t="s">
        <v>5323</v>
      </c>
      <c r="E124" s="15"/>
    </row>
    <row r="125" s="2" customFormat="1" ht="34.15" customHeight="1" spans="1:5">
      <c r="A125" s="12"/>
      <c r="B125" s="13"/>
      <c r="C125" s="14"/>
      <c r="D125" s="10" t="s">
        <v>5324</v>
      </c>
      <c r="E125" s="15"/>
    </row>
    <row r="126" s="2" customFormat="1" ht="34.15" customHeight="1" spans="1:5">
      <c r="A126" s="12"/>
      <c r="B126" s="13"/>
      <c r="C126" s="14"/>
      <c r="D126" s="10" t="s">
        <v>5325</v>
      </c>
      <c r="E126" s="15"/>
    </row>
    <row r="127" s="2" customFormat="1" ht="34.15" customHeight="1" spans="1:5">
      <c r="A127" s="12"/>
      <c r="B127" s="13"/>
      <c r="C127" s="14"/>
      <c r="D127" s="10" t="s">
        <v>5326</v>
      </c>
      <c r="E127" s="15"/>
    </row>
    <row r="128" s="2" customFormat="1" ht="34.15" customHeight="1" spans="1:5">
      <c r="A128" s="16"/>
      <c r="B128" s="17"/>
      <c r="C128" s="18"/>
      <c r="D128" s="10" t="s">
        <v>5327</v>
      </c>
      <c r="E128" s="19"/>
    </row>
    <row r="129" s="2" customFormat="1" ht="34.15" customHeight="1" spans="1:5">
      <c r="A129" s="20">
        <v>22</v>
      </c>
      <c r="B129" s="21" t="s">
        <v>1843</v>
      </c>
      <c r="C129" s="22" t="s">
        <v>5328</v>
      </c>
      <c r="D129" s="23" t="s">
        <v>5329</v>
      </c>
      <c r="E129" s="24" t="str">
        <f>HYPERLINK("http://blogfile.huashijingji.com/BlogFile/658-徐保强老师.zip","课程包下载")</f>
        <v>课程包下载</v>
      </c>
    </row>
    <row r="130" s="2" customFormat="1" ht="34.15" customHeight="1" spans="1:5">
      <c r="A130" s="25"/>
      <c r="B130" s="26"/>
      <c r="C130" s="27"/>
      <c r="D130" s="23" t="s">
        <v>5330</v>
      </c>
      <c r="E130" s="28"/>
    </row>
    <row r="131" s="2" customFormat="1" ht="34.15" customHeight="1" spans="1:5">
      <c r="A131" s="25"/>
      <c r="B131" s="26"/>
      <c r="C131" s="27"/>
      <c r="D131" s="23" t="s">
        <v>5331</v>
      </c>
      <c r="E131" s="28"/>
    </row>
    <row r="132" s="2" customFormat="1" ht="34.15" customHeight="1" spans="1:5">
      <c r="A132" s="25"/>
      <c r="B132" s="26"/>
      <c r="C132" s="27"/>
      <c r="D132" s="23" t="s">
        <v>5332</v>
      </c>
      <c r="E132" s="28"/>
    </row>
    <row r="133" s="2" customFormat="1" ht="34.15" customHeight="1" spans="1:5">
      <c r="A133" s="25"/>
      <c r="B133" s="26"/>
      <c r="C133" s="27"/>
      <c r="D133" s="23" t="s">
        <v>5333</v>
      </c>
      <c r="E133" s="28"/>
    </row>
    <row r="134" s="2" customFormat="1" ht="34.15" customHeight="1" spans="1:5">
      <c r="A134" s="29"/>
      <c r="B134" s="30"/>
      <c r="C134" s="31"/>
      <c r="D134" s="23" t="s">
        <v>5334</v>
      </c>
      <c r="E134" s="32"/>
    </row>
    <row r="135" s="2" customFormat="1" ht="34.15" customHeight="1" spans="1:5">
      <c r="A135" s="7">
        <v>23</v>
      </c>
      <c r="B135" s="8" t="s">
        <v>2191</v>
      </c>
      <c r="C135" s="9" t="s">
        <v>5335</v>
      </c>
      <c r="D135" s="10" t="s">
        <v>5336</v>
      </c>
      <c r="E135" s="11" t="str">
        <f>HYPERLINK("http://blogfile.huashijingji.com/BlogFile/747-刘超老师.zip","课程包下载")</f>
        <v>课程包下载</v>
      </c>
    </row>
    <row r="136" s="2" customFormat="1" ht="34.15" customHeight="1" spans="1:5">
      <c r="A136" s="12"/>
      <c r="B136" s="13"/>
      <c r="C136" s="14"/>
      <c r="D136" s="10" t="s">
        <v>5337</v>
      </c>
      <c r="E136" s="15"/>
    </row>
    <row r="137" s="2" customFormat="1" ht="34.15" customHeight="1" spans="1:5">
      <c r="A137" s="12"/>
      <c r="B137" s="13"/>
      <c r="C137" s="14"/>
      <c r="D137" s="10" t="s">
        <v>5338</v>
      </c>
      <c r="E137" s="15"/>
    </row>
    <row r="138" s="2" customFormat="1" ht="34.15" customHeight="1" spans="1:5">
      <c r="A138" s="12"/>
      <c r="B138" s="13"/>
      <c r="C138" s="14"/>
      <c r="D138" s="10" t="s">
        <v>5339</v>
      </c>
      <c r="E138" s="15"/>
    </row>
    <row r="139" s="2" customFormat="1" ht="34.15" customHeight="1" spans="1:5">
      <c r="A139" s="12"/>
      <c r="B139" s="13"/>
      <c r="C139" s="14"/>
      <c r="D139" s="10" t="s">
        <v>5340</v>
      </c>
      <c r="E139" s="15"/>
    </row>
    <row r="140" s="2" customFormat="1" ht="34.15" customHeight="1" spans="1:5">
      <c r="A140" s="16"/>
      <c r="B140" s="17"/>
      <c r="C140" s="18"/>
      <c r="D140" s="10" t="s">
        <v>5341</v>
      </c>
      <c r="E140" s="19"/>
    </row>
    <row r="141" s="2" customFormat="1" ht="34.15" customHeight="1" spans="1:5">
      <c r="A141" s="20">
        <v>24</v>
      </c>
      <c r="B141" s="21" t="s">
        <v>2203</v>
      </c>
      <c r="C141" s="22" t="s">
        <v>5342</v>
      </c>
      <c r="D141" s="23" t="s">
        <v>5343</v>
      </c>
      <c r="E141" s="24" t="str">
        <f>HYPERLINK("http://blogfile.huashijingji.com/BlogFile/750-欧阳光远老师.zip","课程包下载")</f>
        <v>课程包下载</v>
      </c>
    </row>
    <row r="142" s="2" customFormat="1" ht="34.15" customHeight="1" spans="1:5">
      <c r="A142" s="25"/>
      <c r="B142" s="26"/>
      <c r="C142" s="27"/>
      <c r="D142" s="23" t="s">
        <v>5344</v>
      </c>
      <c r="E142" s="28"/>
    </row>
    <row r="143" s="2" customFormat="1" ht="34.15" customHeight="1" spans="1:5">
      <c r="A143" s="25"/>
      <c r="B143" s="26"/>
      <c r="C143" s="27"/>
      <c r="D143" s="23" t="s">
        <v>5345</v>
      </c>
      <c r="E143" s="28"/>
    </row>
    <row r="144" s="2" customFormat="1" ht="34.15" customHeight="1" spans="1:5">
      <c r="A144" s="25"/>
      <c r="B144" s="26"/>
      <c r="C144" s="27"/>
      <c r="D144" s="23" t="s">
        <v>5346</v>
      </c>
      <c r="E144" s="28"/>
    </row>
    <row r="145" s="2" customFormat="1" ht="34.15" customHeight="1" spans="1:5">
      <c r="A145" s="25"/>
      <c r="B145" s="26"/>
      <c r="C145" s="27"/>
      <c r="D145" s="23" t="s">
        <v>5347</v>
      </c>
      <c r="E145" s="28"/>
    </row>
    <row r="146" s="2" customFormat="1" ht="34.15" customHeight="1" spans="1:5">
      <c r="A146" s="29"/>
      <c r="B146" s="30"/>
      <c r="C146" s="31"/>
      <c r="D146" s="23" t="s">
        <v>5348</v>
      </c>
      <c r="E146" s="32"/>
    </row>
    <row r="147" s="2" customFormat="1" ht="34.15" customHeight="1" spans="1:5">
      <c r="A147" s="7">
        <v>25</v>
      </c>
      <c r="B147" s="8" t="s">
        <v>2374</v>
      </c>
      <c r="C147" s="9" t="s">
        <v>5349</v>
      </c>
      <c r="D147" s="10" t="s">
        <v>5341</v>
      </c>
      <c r="E147" s="11" t="str">
        <f>HYPERLINK("http://blogfile.huashijingji.com/BlogFile/796-吴正伟老师.zip","课程包下载")</f>
        <v>课程包下载</v>
      </c>
    </row>
    <row r="148" s="2" customFormat="1" ht="34.15" customHeight="1" spans="1:5">
      <c r="A148" s="12"/>
      <c r="B148" s="13"/>
      <c r="C148" s="14"/>
      <c r="D148" s="10" t="s">
        <v>5350</v>
      </c>
      <c r="E148" s="15"/>
    </row>
    <row r="149" s="2" customFormat="1" ht="34.15" customHeight="1" spans="1:5">
      <c r="A149" s="12"/>
      <c r="B149" s="13"/>
      <c r="C149" s="14"/>
      <c r="D149" s="10" t="s">
        <v>5351</v>
      </c>
      <c r="E149" s="15"/>
    </row>
    <row r="150" s="2" customFormat="1" ht="34.15" customHeight="1" spans="1:5">
      <c r="A150" s="12"/>
      <c r="B150" s="13"/>
      <c r="C150" s="14"/>
      <c r="D150" s="10" t="s">
        <v>5352</v>
      </c>
      <c r="E150" s="15"/>
    </row>
    <row r="151" s="2" customFormat="1" ht="34.15" customHeight="1" spans="1:5">
      <c r="A151" s="12"/>
      <c r="B151" s="13"/>
      <c r="C151" s="14"/>
      <c r="D151" s="10" t="s">
        <v>5353</v>
      </c>
      <c r="E151" s="15"/>
    </row>
    <row r="152" s="2" customFormat="1" ht="34.15" customHeight="1" spans="1:5">
      <c r="A152" s="16"/>
      <c r="B152" s="17"/>
      <c r="C152" s="18"/>
      <c r="D152" s="10" t="s">
        <v>5354</v>
      </c>
      <c r="E152" s="19"/>
    </row>
    <row r="153" s="2" customFormat="1" ht="34.15" customHeight="1" spans="1:5">
      <c r="A153" s="20">
        <v>26</v>
      </c>
      <c r="B153" s="21" t="s">
        <v>2477</v>
      </c>
      <c r="C153" s="22" t="s">
        <v>5355</v>
      </c>
      <c r="D153" s="23" t="s">
        <v>5345</v>
      </c>
      <c r="E153" s="24" t="str">
        <f>HYPERLINK("http://blogfile.huashijingji.com/BlogFile/824-吴少颖老师.zip","课程包下载")</f>
        <v>课程包下载</v>
      </c>
    </row>
    <row r="154" s="2" customFormat="1" ht="34.15" customHeight="1" spans="1:5">
      <c r="A154" s="25"/>
      <c r="B154" s="26"/>
      <c r="C154" s="27"/>
      <c r="D154" s="23" t="s">
        <v>5302</v>
      </c>
      <c r="E154" s="28"/>
    </row>
    <row r="155" s="2" customFormat="1" ht="34.15" customHeight="1" spans="1:5">
      <c r="A155" s="25"/>
      <c r="B155" s="26"/>
      <c r="C155" s="27"/>
      <c r="D155" s="23" t="s">
        <v>5356</v>
      </c>
      <c r="E155" s="28"/>
    </row>
    <row r="156" s="2" customFormat="1" ht="34.15" customHeight="1" spans="1:5">
      <c r="A156" s="25"/>
      <c r="B156" s="26"/>
      <c r="C156" s="27"/>
      <c r="D156" s="23" t="s">
        <v>5357</v>
      </c>
      <c r="E156" s="28"/>
    </row>
    <row r="157" s="2" customFormat="1" ht="34.15" customHeight="1" spans="1:5">
      <c r="A157" s="25"/>
      <c r="B157" s="26"/>
      <c r="C157" s="27"/>
      <c r="D157" s="23" t="s">
        <v>5358</v>
      </c>
      <c r="E157" s="28"/>
    </row>
    <row r="158" s="2" customFormat="1" ht="34.15" customHeight="1" spans="1:5">
      <c r="A158" s="29"/>
      <c r="B158" s="30"/>
      <c r="C158" s="31"/>
      <c r="D158" s="23" t="s">
        <v>5359</v>
      </c>
      <c r="E158" s="32"/>
    </row>
    <row r="159" s="2" customFormat="1" ht="34.15" customHeight="1" spans="1:5">
      <c r="A159" s="7">
        <v>27</v>
      </c>
      <c r="B159" s="8" t="s">
        <v>2486</v>
      </c>
      <c r="C159" s="9" t="s">
        <v>5360</v>
      </c>
      <c r="D159" s="10" t="s">
        <v>5361</v>
      </c>
      <c r="E159" s="11" t="str">
        <f>HYPERLINK("http://blogfile.huashijingji.com/BlogFile/826-李涵老师.zip","课程包下载")</f>
        <v>课程包下载</v>
      </c>
    </row>
    <row r="160" s="2" customFormat="1" ht="34.15" customHeight="1" spans="1:5">
      <c r="A160" s="12"/>
      <c r="B160" s="13"/>
      <c r="C160" s="14"/>
      <c r="D160" s="10" t="s">
        <v>5362</v>
      </c>
      <c r="E160" s="15"/>
    </row>
    <row r="161" s="2" customFormat="1" ht="34.15" customHeight="1" spans="1:5">
      <c r="A161" s="12"/>
      <c r="B161" s="13"/>
      <c r="C161" s="14"/>
      <c r="D161" s="10" t="s">
        <v>5363</v>
      </c>
      <c r="E161" s="15"/>
    </row>
    <row r="162" s="2" customFormat="1" ht="34.15" customHeight="1" spans="1:5">
      <c r="A162" s="12"/>
      <c r="B162" s="13"/>
      <c r="C162" s="14"/>
      <c r="D162" s="10" t="s">
        <v>5364</v>
      </c>
      <c r="E162" s="15"/>
    </row>
    <row r="163" s="2" customFormat="1" ht="34.15" customHeight="1" spans="1:5">
      <c r="A163" s="12"/>
      <c r="B163" s="13"/>
      <c r="C163" s="14"/>
      <c r="D163" s="10" t="s">
        <v>5365</v>
      </c>
      <c r="E163" s="15"/>
    </row>
    <row r="164" s="2" customFormat="1" ht="34.15" customHeight="1" spans="1:5">
      <c r="A164" s="16"/>
      <c r="B164" s="17"/>
      <c r="C164" s="18"/>
      <c r="D164" s="10" t="s">
        <v>5366</v>
      </c>
      <c r="E164" s="19"/>
    </row>
    <row r="165" s="2" customFormat="1" ht="34.15" customHeight="1" spans="1:5">
      <c r="A165" s="20">
        <v>28</v>
      </c>
      <c r="B165" s="21" t="s">
        <v>2509</v>
      </c>
      <c r="C165" s="22" t="s">
        <v>5367</v>
      </c>
      <c r="D165" s="23" t="s">
        <v>5368</v>
      </c>
      <c r="E165" s="24" t="str">
        <f>HYPERLINK("http://blogfile.huashijingji.com/BlogFile/832-刘艳玲老师.zip","课程包下载")</f>
        <v>课程包下载</v>
      </c>
    </row>
    <row r="166" s="2" customFormat="1" ht="34.15" customHeight="1" spans="1:5">
      <c r="A166" s="25"/>
      <c r="B166" s="26"/>
      <c r="C166" s="27"/>
      <c r="D166" s="23" t="s">
        <v>5369</v>
      </c>
      <c r="E166" s="28"/>
    </row>
    <row r="167" s="2" customFormat="1" ht="34.15" customHeight="1" spans="1:5">
      <c r="A167" s="25"/>
      <c r="B167" s="26"/>
      <c r="C167" s="27"/>
      <c r="D167" s="23" t="s">
        <v>5370</v>
      </c>
      <c r="E167" s="28"/>
    </row>
    <row r="168" s="2" customFormat="1" ht="34.15" customHeight="1" spans="1:5">
      <c r="A168" s="25"/>
      <c r="B168" s="26"/>
      <c r="C168" s="27"/>
      <c r="D168" s="23" t="s">
        <v>5371</v>
      </c>
      <c r="E168" s="28"/>
    </row>
    <row r="169" s="2" customFormat="1" ht="34.15" customHeight="1" spans="1:5">
      <c r="A169" s="25"/>
      <c r="B169" s="26"/>
      <c r="C169" s="27"/>
      <c r="D169" s="23" t="s">
        <v>5372</v>
      </c>
      <c r="E169" s="28"/>
    </row>
    <row r="170" s="2" customFormat="1" ht="34.15" customHeight="1" spans="1:5">
      <c r="A170" s="29"/>
      <c r="B170" s="30"/>
      <c r="C170" s="31"/>
      <c r="D170" s="23" t="s">
        <v>5373</v>
      </c>
      <c r="E170" s="32"/>
    </row>
    <row r="171" s="2" customFormat="1" ht="34.15" customHeight="1" spans="1:5">
      <c r="A171" s="7">
        <v>29</v>
      </c>
      <c r="B171" s="8" t="s">
        <v>2591</v>
      </c>
      <c r="C171" s="9" t="s">
        <v>5374</v>
      </c>
      <c r="D171" s="10" t="s">
        <v>5375</v>
      </c>
      <c r="E171" s="11" t="str">
        <f>HYPERLINK("http://blogfile.huashijingji.com/BlogFile/863-王志高老师.zip","课程包下载")</f>
        <v>课程包下载</v>
      </c>
    </row>
    <row r="172" s="2" customFormat="1" ht="34.15" customHeight="1" spans="1:5">
      <c r="A172" s="12"/>
      <c r="B172" s="13"/>
      <c r="C172" s="14"/>
      <c r="D172" s="10" t="s">
        <v>5376</v>
      </c>
      <c r="E172" s="15"/>
    </row>
    <row r="173" s="2" customFormat="1" ht="34.15" customHeight="1" spans="1:5">
      <c r="A173" s="12"/>
      <c r="B173" s="13"/>
      <c r="C173" s="14"/>
      <c r="D173" s="10" t="s">
        <v>5377</v>
      </c>
      <c r="E173" s="15"/>
    </row>
    <row r="174" s="2" customFormat="1" ht="34.15" customHeight="1" spans="1:5">
      <c r="A174" s="12"/>
      <c r="B174" s="13"/>
      <c r="C174" s="14"/>
      <c r="D174" s="10" t="s">
        <v>5378</v>
      </c>
      <c r="E174" s="15"/>
    </row>
    <row r="175" s="2" customFormat="1" ht="34.15" customHeight="1" spans="1:5">
      <c r="A175" s="12"/>
      <c r="B175" s="13"/>
      <c r="C175" s="14"/>
      <c r="D175" s="10" t="s">
        <v>5379</v>
      </c>
      <c r="E175" s="15"/>
    </row>
    <row r="176" s="2" customFormat="1" ht="34.15" customHeight="1" spans="1:5">
      <c r="A176" s="16"/>
      <c r="B176" s="17"/>
      <c r="C176" s="18"/>
      <c r="D176" s="10" t="s">
        <v>5380</v>
      </c>
      <c r="E176" s="19"/>
    </row>
    <row r="177" s="2" customFormat="1" ht="34.15" customHeight="1" spans="1:5">
      <c r="A177" s="20">
        <v>30</v>
      </c>
      <c r="B177" s="21" t="s">
        <v>2649</v>
      </c>
      <c r="C177" s="22" t="s">
        <v>5381</v>
      </c>
      <c r="D177" s="23" t="s">
        <v>5382</v>
      </c>
      <c r="E177" s="24" t="str">
        <f>HYPERLINK("http://blogfile.huashijingji.com/BlogFile/889-张鹏老师.zip","课程包下载")</f>
        <v>课程包下载</v>
      </c>
    </row>
    <row r="178" s="2" customFormat="1" ht="34.15" customHeight="1" spans="1:5">
      <c r="A178" s="25"/>
      <c r="B178" s="26"/>
      <c r="C178" s="27"/>
      <c r="D178" s="23" t="s">
        <v>5383</v>
      </c>
      <c r="E178" s="28"/>
    </row>
    <row r="179" s="2" customFormat="1" ht="34.15" customHeight="1" spans="1:5">
      <c r="A179" s="25"/>
      <c r="B179" s="26"/>
      <c r="C179" s="27"/>
      <c r="D179" s="23" t="s">
        <v>5384</v>
      </c>
      <c r="E179" s="28"/>
    </row>
    <row r="180" s="2" customFormat="1" ht="34.15" customHeight="1" spans="1:5">
      <c r="A180" s="25"/>
      <c r="B180" s="26"/>
      <c r="C180" s="27"/>
      <c r="D180" s="23" t="s">
        <v>5385</v>
      </c>
      <c r="E180" s="28"/>
    </row>
    <row r="181" s="2" customFormat="1" ht="34.15" customHeight="1" spans="1:5">
      <c r="A181" s="25"/>
      <c r="B181" s="26"/>
      <c r="C181" s="27"/>
      <c r="D181" s="23" t="s">
        <v>5386</v>
      </c>
      <c r="E181" s="28"/>
    </row>
    <row r="182" s="2" customFormat="1" ht="34.15" customHeight="1" spans="1:5">
      <c r="A182" s="29"/>
      <c r="B182" s="30"/>
      <c r="C182" s="31"/>
      <c r="D182" s="23" t="s">
        <v>5387</v>
      </c>
      <c r="E182" s="32"/>
    </row>
    <row r="183" s="2" customFormat="1" ht="34.15" customHeight="1" spans="1:5">
      <c r="A183" s="35"/>
      <c r="B183" s="52"/>
      <c r="C183" s="3"/>
      <c r="D183" s="3"/>
      <c r="E183" s="3"/>
    </row>
    <row r="184" s="2" customFormat="1" ht="34.15" customHeight="1" spans="1:5">
      <c r="A184" s="35"/>
      <c r="B184" s="52"/>
      <c r="C184" s="3"/>
      <c r="D184" s="3"/>
      <c r="E184" s="3"/>
    </row>
    <row r="185" s="2" customFormat="1" ht="34.15" customHeight="1" spans="1:5">
      <c r="A185" s="35"/>
      <c r="B185" s="52"/>
      <c r="C185" s="3"/>
      <c r="D185" s="3"/>
      <c r="E185" s="3"/>
    </row>
    <row r="186" s="2" customFormat="1" ht="34.15" customHeight="1" spans="1:5">
      <c r="A186" s="35"/>
      <c r="B186" s="52"/>
      <c r="C186" s="3"/>
      <c r="D186" s="3"/>
      <c r="E186" s="3"/>
    </row>
    <row r="187" s="2" customFormat="1" ht="34.15" customHeight="1" spans="1:5">
      <c r="A187" s="35"/>
      <c r="B187" s="52"/>
      <c r="C187" s="3"/>
      <c r="D187" s="3"/>
      <c r="E187" s="3"/>
    </row>
    <row r="188" s="2" customFormat="1" ht="34.15" customHeight="1" spans="1:5">
      <c r="A188" s="35"/>
      <c r="B188" s="52"/>
      <c r="C188" s="3"/>
      <c r="D188" s="3"/>
      <c r="E188" s="3"/>
    </row>
  </sheetData>
  <mergeCells count="121">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s>
  <pageMargins left="0.7" right="0.7" top="0.75" bottom="0.75" header="0.3" footer="0.3"/>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5" customWidth="1"/>
    <col min="2" max="2" width="21" customWidth="1"/>
    <col min="3" max="4" width="67.625" style="3" customWidth="1"/>
    <col min="5" max="5" width="18.375" style="3" customWidth="1"/>
  </cols>
  <sheetData>
    <row r="1" ht="137.25" customHeight="1" spans="1:5">
      <c r="A1" s="4"/>
      <c r="B1" s="4"/>
      <c r="C1" s="4"/>
      <c r="D1" s="4"/>
      <c r="E1" s="4"/>
    </row>
    <row r="2" s="40" customFormat="1" ht="34.15" customHeight="1" spans="1:5">
      <c r="A2" s="5" t="s">
        <v>0</v>
      </c>
      <c r="B2" s="5" t="s">
        <v>1</v>
      </c>
      <c r="C2" s="5" t="s">
        <v>2850</v>
      </c>
      <c r="D2" s="5" t="s">
        <v>2851</v>
      </c>
      <c r="E2" s="5" t="s">
        <v>2852</v>
      </c>
    </row>
    <row r="3" s="2" customFormat="1" ht="34.15" customHeight="1" spans="1:5">
      <c r="A3" s="7">
        <v>1</v>
      </c>
      <c r="B3" s="8" t="s">
        <v>152</v>
      </c>
      <c r="C3" s="9" t="s">
        <v>5388</v>
      </c>
      <c r="D3" s="10" t="s">
        <v>5389</v>
      </c>
      <c r="E3" s="11" t="str">
        <f>HYPERLINK("http://blogfile.huashijingji.com/BlogFile/48-申明江老师.zip","课程包下载")</f>
        <v>课程包下载</v>
      </c>
    </row>
    <row r="4" s="2" customFormat="1" ht="34.15" customHeight="1" spans="1:5">
      <c r="A4" s="12"/>
      <c r="B4" s="13"/>
      <c r="C4" s="14"/>
      <c r="D4" s="10" t="s">
        <v>5390</v>
      </c>
      <c r="E4" s="15"/>
    </row>
    <row r="5" s="2" customFormat="1" ht="34.15" customHeight="1" spans="1:5">
      <c r="A5" s="12"/>
      <c r="B5" s="13"/>
      <c r="C5" s="14"/>
      <c r="D5" s="10" t="s">
        <v>5391</v>
      </c>
      <c r="E5" s="15"/>
    </row>
    <row r="6" s="2" customFormat="1" ht="34.15" customHeight="1" spans="1:5">
      <c r="A6" s="12"/>
      <c r="B6" s="13"/>
      <c r="C6" s="14"/>
      <c r="D6" s="10" t="s">
        <v>5392</v>
      </c>
      <c r="E6" s="15"/>
    </row>
    <row r="7" s="2" customFormat="1" ht="34.15" customHeight="1" spans="1:5">
      <c r="A7" s="12"/>
      <c r="B7" s="13"/>
      <c r="C7" s="14"/>
      <c r="D7" s="10" t="s">
        <v>5393</v>
      </c>
      <c r="E7" s="15"/>
    </row>
    <row r="8" s="2" customFormat="1" ht="34.15" customHeight="1" spans="1:5">
      <c r="A8" s="16"/>
      <c r="B8" s="17"/>
      <c r="C8" s="18"/>
      <c r="D8" s="10" t="s">
        <v>5394</v>
      </c>
      <c r="E8" s="19"/>
    </row>
    <row r="9" s="2" customFormat="1" ht="34.15" customHeight="1" spans="1:5">
      <c r="A9" s="20">
        <v>2</v>
      </c>
      <c r="B9" s="21" t="s">
        <v>1232</v>
      </c>
      <c r="C9" s="22" t="s">
        <v>5395</v>
      </c>
      <c r="D9" s="23" t="s">
        <v>5392</v>
      </c>
      <c r="E9" s="24" t="str">
        <f>HYPERLINK("http://blogfile.huashijingji.com/BlogFile/463-陶威老师.zip","课程包下载")</f>
        <v>课程包下载</v>
      </c>
    </row>
    <row r="10" s="2" customFormat="1" ht="34.15" customHeight="1" spans="1:5">
      <c r="A10" s="25"/>
      <c r="B10" s="26"/>
      <c r="C10" s="27"/>
      <c r="D10" s="23" t="s">
        <v>5396</v>
      </c>
      <c r="E10" s="28"/>
    </row>
    <row r="11" s="2" customFormat="1" ht="34.15" customHeight="1" spans="1:5">
      <c r="A11" s="25"/>
      <c r="B11" s="26"/>
      <c r="C11" s="27"/>
      <c r="D11" s="23" t="s">
        <v>5397</v>
      </c>
      <c r="E11" s="28"/>
    </row>
    <row r="12" s="2" customFormat="1" ht="34.15" customHeight="1" spans="1:5">
      <c r="A12" s="25"/>
      <c r="B12" s="26"/>
      <c r="C12" s="27"/>
      <c r="D12" s="23" t="s">
        <v>5398</v>
      </c>
      <c r="E12" s="28"/>
    </row>
    <row r="13" s="2" customFormat="1" ht="34.15" customHeight="1" spans="1:5">
      <c r="A13" s="25"/>
      <c r="B13" s="26"/>
      <c r="C13" s="27"/>
      <c r="D13" s="23" t="s">
        <v>5399</v>
      </c>
      <c r="E13" s="28"/>
    </row>
    <row r="14" s="2" customFormat="1" ht="34.15" customHeight="1" spans="1:5">
      <c r="A14" s="29"/>
      <c r="B14" s="30"/>
      <c r="C14" s="31"/>
      <c r="D14" s="23" t="s">
        <v>5400</v>
      </c>
      <c r="E14" s="32"/>
    </row>
    <row r="15" s="2" customFormat="1" ht="34.15" customHeight="1" spans="1:5">
      <c r="A15" s="7">
        <v>3</v>
      </c>
      <c r="B15" s="8" t="s">
        <v>1009</v>
      </c>
      <c r="C15" s="9" t="s">
        <v>5401</v>
      </c>
      <c r="D15" s="10" t="s">
        <v>5402</v>
      </c>
      <c r="E15" s="11" t="str">
        <f>HYPERLINK("http://blogfile.huashijingji.com/BlogFile/376-吴生福老师.zip","课程包下载")</f>
        <v>课程包下载</v>
      </c>
    </row>
    <row r="16" s="2" customFormat="1" ht="34.15" customHeight="1" spans="1:5">
      <c r="A16" s="12"/>
      <c r="B16" s="13"/>
      <c r="C16" s="14"/>
      <c r="D16" s="10" t="s">
        <v>5403</v>
      </c>
      <c r="E16" s="15"/>
    </row>
    <row r="17" s="2" customFormat="1" ht="34.15" customHeight="1" spans="1:5">
      <c r="A17" s="12"/>
      <c r="B17" s="13"/>
      <c r="C17" s="14"/>
      <c r="D17" s="10" t="s">
        <v>5404</v>
      </c>
      <c r="E17" s="15"/>
    </row>
    <row r="18" s="2" customFormat="1" ht="34.15" customHeight="1" spans="1:5">
      <c r="A18" s="12"/>
      <c r="B18" s="13"/>
      <c r="C18" s="14"/>
      <c r="D18" s="10" t="s">
        <v>5405</v>
      </c>
      <c r="E18" s="15"/>
    </row>
    <row r="19" s="2" customFormat="1" ht="34.15" customHeight="1" spans="1:5">
      <c r="A19" s="12"/>
      <c r="B19" s="13"/>
      <c r="C19" s="14"/>
      <c r="D19" s="10" t="s">
        <v>5406</v>
      </c>
      <c r="E19" s="15"/>
    </row>
    <row r="20" s="2" customFormat="1" ht="34.15" customHeight="1" spans="1:5">
      <c r="A20" s="16"/>
      <c r="B20" s="17"/>
      <c r="C20" s="18"/>
      <c r="D20" s="10" t="s">
        <v>5407</v>
      </c>
      <c r="E20" s="19"/>
    </row>
    <row r="21" s="2" customFormat="1" ht="34.15" customHeight="1" spans="1:5">
      <c r="A21" s="20">
        <v>4</v>
      </c>
      <c r="B21" s="21" t="s">
        <v>1375</v>
      </c>
      <c r="C21" s="22" t="s">
        <v>5408</v>
      </c>
      <c r="D21" s="23" t="s">
        <v>5409</v>
      </c>
      <c r="E21" s="24" t="str">
        <f>HYPERLINK("http://blogfile.huashijingji.com/BlogFile/512-董道军老师.zip","课程包下载")</f>
        <v>课程包下载</v>
      </c>
    </row>
    <row r="22" s="2" customFormat="1" ht="34.15" customHeight="1" spans="1:5">
      <c r="A22" s="25"/>
      <c r="B22" s="26"/>
      <c r="C22" s="27"/>
      <c r="D22" s="23" t="s">
        <v>5410</v>
      </c>
      <c r="E22" s="28"/>
    </row>
    <row r="23" s="2" customFormat="1" ht="34.15" customHeight="1" spans="1:5">
      <c r="A23" s="25"/>
      <c r="B23" s="26"/>
      <c r="C23" s="27"/>
      <c r="D23" s="23" t="s">
        <v>5411</v>
      </c>
      <c r="E23" s="28"/>
    </row>
    <row r="24" s="2" customFormat="1" ht="34.15" customHeight="1" spans="1:5">
      <c r="A24" s="25"/>
      <c r="B24" s="26"/>
      <c r="C24" s="27"/>
      <c r="D24" s="23" t="s">
        <v>5412</v>
      </c>
      <c r="E24" s="28"/>
    </row>
    <row r="25" s="2" customFormat="1" ht="34.15" customHeight="1" spans="1:5">
      <c r="A25" s="25"/>
      <c r="B25" s="26"/>
      <c r="C25" s="27"/>
      <c r="D25" s="23" t="s">
        <v>5413</v>
      </c>
      <c r="E25" s="28"/>
    </row>
    <row r="26" s="2" customFormat="1" ht="34.15" customHeight="1" spans="1:5">
      <c r="A26" s="29"/>
      <c r="B26" s="30"/>
      <c r="C26" s="31"/>
      <c r="D26" s="23" t="s">
        <v>5414</v>
      </c>
      <c r="E26" s="32"/>
    </row>
    <row r="27" s="2" customFormat="1" ht="34.15" customHeight="1" spans="1:5">
      <c r="A27" s="7">
        <v>5</v>
      </c>
      <c r="B27" s="8" t="s">
        <v>1954</v>
      </c>
      <c r="C27" s="9" t="s">
        <v>5415</v>
      </c>
      <c r="D27" s="10" t="s">
        <v>5416</v>
      </c>
      <c r="E27" s="11" t="str">
        <f>HYPERLINK("http://blogfile.huashijingji.com/BlogFile/685-陈飚老师.zip","课程包下载")</f>
        <v>课程包下载</v>
      </c>
    </row>
    <row r="28" s="2" customFormat="1" ht="34.15" customHeight="1" spans="1:5">
      <c r="A28" s="12"/>
      <c r="B28" s="13"/>
      <c r="C28" s="14"/>
      <c r="D28" s="10" t="s">
        <v>5417</v>
      </c>
      <c r="E28" s="15"/>
    </row>
    <row r="29" s="2" customFormat="1" ht="34.15" customHeight="1" spans="1:5">
      <c r="A29" s="12"/>
      <c r="B29" s="13"/>
      <c r="C29" s="14"/>
      <c r="D29" s="10" t="s">
        <v>5418</v>
      </c>
      <c r="E29" s="15"/>
    </row>
    <row r="30" s="2" customFormat="1" ht="34.15" customHeight="1" spans="1:5">
      <c r="A30" s="12"/>
      <c r="B30" s="13"/>
      <c r="C30" s="14"/>
      <c r="D30" s="10" t="s">
        <v>5419</v>
      </c>
      <c r="E30" s="15"/>
    </row>
    <row r="31" s="2" customFormat="1" ht="34.15" customHeight="1" spans="1:5">
      <c r="A31" s="12"/>
      <c r="B31" s="13"/>
      <c r="C31" s="14"/>
      <c r="D31" s="10" t="s">
        <v>5420</v>
      </c>
      <c r="E31" s="15"/>
    </row>
    <row r="32" s="2" customFormat="1" ht="34.15" customHeight="1" spans="1:5">
      <c r="A32" s="16"/>
      <c r="B32" s="17"/>
      <c r="C32" s="18"/>
      <c r="D32" s="10" t="s">
        <v>5421</v>
      </c>
      <c r="E32" s="19"/>
    </row>
    <row r="33" s="2" customFormat="1" ht="34.15" customHeight="1" spans="1:5">
      <c r="A33" s="20">
        <v>6</v>
      </c>
      <c r="B33" s="21" t="s">
        <v>2356</v>
      </c>
      <c r="C33" s="22" t="s">
        <v>5422</v>
      </c>
      <c r="D33" s="23" t="s">
        <v>5423</v>
      </c>
      <c r="E33" s="24" t="str">
        <f>HYPERLINK("http://blogfile.huashijingji.com/BlogFile/792-周劲雄老师.zip","课程包下载")</f>
        <v>课程包下载</v>
      </c>
    </row>
    <row r="34" s="2" customFormat="1" ht="34.15" customHeight="1" spans="1:5">
      <c r="A34" s="25"/>
      <c r="B34" s="26"/>
      <c r="C34" s="27"/>
      <c r="D34" s="23" t="s">
        <v>5424</v>
      </c>
      <c r="E34" s="28"/>
    </row>
    <row r="35" s="2" customFormat="1" ht="34.15" customHeight="1" spans="1:5">
      <c r="A35" s="25"/>
      <c r="B35" s="26"/>
      <c r="C35" s="27"/>
      <c r="D35" s="23" t="s">
        <v>5425</v>
      </c>
      <c r="E35" s="28"/>
    </row>
    <row r="36" s="2" customFormat="1" ht="34.15" customHeight="1" spans="1:5">
      <c r="A36" s="25"/>
      <c r="B36" s="26"/>
      <c r="C36" s="27"/>
      <c r="D36" s="23" t="s">
        <v>5426</v>
      </c>
      <c r="E36" s="28"/>
    </row>
    <row r="37" s="2" customFormat="1" ht="34.15" customHeight="1" spans="1:5">
      <c r="A37" s="25"/>
      <c r="B37" s="26"/>
      <c r="C37" s="27"/>
      <c r="D37" s="23" t="s">
        <v>5427</v>
      </c>
      <c r="E37" s="28"/>
    </row>
    <row r="38" s="2" customFormat="1" ht="34.15" customHeight="1" spans="1:5">
      <c r="A38" s="29"/>
      <c r="B38" s="30"/>
      <c r="C38" s="31"/>
      <c r="D38" s="23" t="s">
        <v>5428</v>
      </c>
      <c r="E38" s="32"/>
    </row>
    <row r="39" s="2" customFormat="1" ht="34.15" customHeight="1" spans="1:5">
      <c r="A39" s="7">
        <v>7</v>
      </c>
      <c r="B39" s="8" t="s">
        <v>1710</v>
      </c>
      <c r="C39" s="9" t="s">
        <v>5429</v>
      </c>
      <c r="D39" s="10" t="s">
        <v>5430</v>
      </c>
      <c r="E39" s="11" t="str">
        <f>HYPERLINK("http://blogfile.huashijingji.com/BlogFile/621-陈庆兰老师.zip","课程包下载")</f>
        <v>课程包下载</v>
      </c>
    </row>
    <row r="40" s="2" customFormat="1" ht="34.15" customHeight="1" spans="1:5">
      <c r="A40" s="12"/>
      <c r="B40" s="13"/>
      <c r="C40" s="14"/>
      <c r="D40" s="10" t="s">
        <v>5431</v>
      </c>
      <c r="E40" s="15"/>
    </row>
    <row r="41" s="2" customFormat="1" ht="34.15" customHeight="1" spans="1:5">
      <c r="A41" s="12"/>
      <c r="B41" s="13"/>
      <c r="C41" s="14"/>
      <c r="D41" s="10" t="s">
        <v>5432</v>
      </c>
      <c r="E41" s="15"/>
    </row>
    <row r="42" s="2" customFormat="1" ht="34.15" customHeight="1" spans="1:5">
      <c r="A42" s="12"/>
      <c r="B42" s="13"/>
      <c r="C42" s="14"/>
      <c r="D42" s="10" t="s">
        <v>5433</v>
      </c>
      <c r="E42" s="15"/>
    </row>
    <row r="43" s="2" customFormat="1" ht="34.15" customHeight="1" spans="1:5">
      <c r="A43" s="12"/>
      <c r="B43" s="13"/>
      <c r="C43" s="14"/>
      <c r="D43" s="10" t="s">
        <v>5434</v>
      </c>
      <c r="E43" s="15"/>
    </row>
    <row r="44" s="2" customFormat="1" ht="34.15" customHeight="1" spans="1:5">
      <c r="A44" s="16"/>
      <c r="B44" s="17"/>
      <c r="C44" s="18"/>
      <c r="D44" s="10" t="s">
        <v>5435</v>
      </c>
      <c r="E44" s="19"/>
    </row>
    <row r="45" s="2" customFormat="1" ht="34.15" customHeight="1" spans="1:5">
      <c r="A45" s="20">
        <v>8</v>
      </c>
      <c r="B45" s="21" t="s">
        <v>2400</v>
      </c>
      <c r="C45" s="22" t="s">
        <v>5436</v>
      </c>
      <c r="D45" s="23" t="s">
        <v>5437</v>
      </c>
      <c r="E45" s="24" t="str">
        <f>HYPERLINK("http://blogfile.huashijingji.com/BlogFile/803-唐曼丽老师.zip","课程包下载")</f>
        <v>课程包下载</v>
      </c>
    </row>
    <row r="46" s="2" customFormat="1" ht="34.15" customHeight="1" spans="1:5">
      <c r="A46" s="25"/>
      <c r="B46" s="26"/>
      <c r="C46" s="27"/>
      <c r="D46" s="23" t="s">
        <v>5438</v>
      </c>
      <c r="E46" s="28"/>
    </row>
    <row r="47" s="2" customFormat="1" ht="34.15" customHeight="1" spans="1:5">
      <c r="A47" s="25"/>
      <c r="B47" s="26"/>
      <c r="C47" s="27"/>
      <c r="D47" s="23" t="s">
        <v>5439</v>
      </c>
      <c r="E47" s="28"/>
    </row>
    <row r="48" s="2" customFormat="1" ht="34.15" customHeight="1" spans="1:5">
      <c r="A48" s="25"/>
      <c r="B48" s="26"/>
      <c r="C48" s="27"/>
      <c r="D48" s="23" t="s">
        <v>5440</v>
      </c>
      <c r="E48" s="28"/>
    </row>
    <row r="49" s="2" customFormat="1" ht="34.15" customHeight="1" spans="1:5">
      <c r="A49" s="25"/>
      <c r="B49" s="26"/>
      <c r="C49" s="27"/>
      <c r="D49" s="23" t="s">
        <v>5441</v>
      </c>
      <c r="E49" s="28"/>
    </row>
    <row r="50" s="2" customFormat="1" ht="34.15" customHeight="1" spans="1:5">
      <c r="A50" s="29"/>
      <c r="B50" s="30"/>
      <c r="C50" s="31"/>
      <c r="D50" s="23" t="s">
        <v>5442</v>
      </c>
      <c r="E50" s="32"/>
    </row>
    <row r="51" s="2" customFormat="1" ht="34.15" customHeight="1" spans="1:5">
      <c r="A51" s="7">
        <v>9</v>
      </c>
      <c r="B51" s="8" t="s">
        <v>2542</v>
      </c>
      <c r="C51" s="9" t="s">
        <v>5443</v>
      </c>
      <c r="D51" s="10" t="s">
        <v>5444</v>
      </c>
      <c r="E51" s="11" t="str">
        <f>HYPERLINK("http://blogfile.huashijingji.com/BlogFile/884-安昊老师.zip","课程包下载")</f>
        <v>课程包下载</v>
      </c>
    </row>
    <row r="52" s="2" customFormat="1" ht="34.15" customHeight="1" spans="1:5">
      <c r="A52" s="12"/>
      <c r="B52" s="13"/>
      <c r="C52" s="14"/>
      <c r="D52" s="10" t="s">
        <v>5445</v>
      </c>
      <c r="E52" s="15"/>
    </row>
    <row r="53" s="2" customFormat="1" ht="34.15" customHeight="1" spans="1:5">
      <c r="A53" s="12"/>
      <c r="B53" s="13"/>
      <c r="C53" s="14"/>
      <c r="D53" s="10" t="s">
        <v>5446</v>
      </c>
      <c r="E53" s="15"/>
    </row>
    <row r="54" s="2" customFormat="1" ht="34.15" customHeight="1" spans="1:5">
      <c r="A54" s="12"/>
      <c r="B54" s="13"/>
      <c r="C54" s="14"/>
      <c r="D54" s="10" t="s">
        <v>5447</v>
      </c>
      <c r="E54" s="15"/>
    </row>
    <row r="55" s="2" customFormat="1" ht="34.15" customHeight="1" spans="1:5">
      <c r="A55" s="12"/>
      <c r="B55" s="13"/>
      <c r="C55" s="14"/>
      <c r="D55" s="10" t="s">
        <v>5448</v>
      </c>
      <c r="E55" s="15"/>
    </row>
    <row r="56" s="2" customFormat="1" ht="34.15" customHeight="1" spans="1:5">
      <c r="A56" s="16"/>
      <c r="B56" s="17"/>
      <c r="C56" s="18"/>
      <c r="D56" s="10" t="s">
        <v>5449</v>
      </c>
      <c r="E56" s="19"/>
    </row>
    <row r="57" s="2" customFormat="1" ht="34.15" customHeight="1" spans="1:5">
      <c r="A57" s="20">
        <v>10</v>
      </c>
      <c r="B57" s="21" t="s">
        <v>2635</v>
      </c>
      <c r="C57" s="22" t="s">
        <v>5450</v>
      </c>
      <c r="D57" s="23" t="s">
        <v>5451</v>
      </c>
      <c r="E57" s="24" t="str">
        <f>HYPERLINK("http://blogfile.huashijingji.com/BlogFile/882-宋剑波老师.zip","课程包下载")</f>
        <v>课程包下载</v>
      </c>
    </row>
    <row r="58" s="2" customFormat="1" ht="34.15" customHeight="1" spans="1:5">
      <c r="A58" s="25"/>
      <c r="B58" s="26"/>
      <c r="C58" s="27"/>
      <c r="D58" s="23" t="s">
        <v>5452</v>
      </c>
      <c r="E58" s="28"/>
    </row>
    <row r="59" s="2" customFormat="1" ht="34.15" customHeight="1" spans="1:5">
      <c r="A59" s="25"/>
      <c r="B59" s="26"/>
      <c r="C59" s="27"/>
      <c r="D59" s="23" t="s">
        <v>5453</v>
      </c>
      <c r="E59" s="28"/>
    </row>
    <row r="60" s="2" customFormat="1" ht="34.15" customHeight="1" spans="1:5">
      <c r="A60" s="25"/>
      <c r="B60" s="26"/>
      <c r="C60" s="27"/>
      <c r="D60" s="23" t="s">
        <v>5454</v>
      </c>
      <c r="E60" s="28"/>
    </row>
    <row r="61" s="2" customFormat="1" ht="34.15" customHeight="1" spans="1:5">
      <c r="A61" s="25"/>
      <c r="B61" s="26"/>
      <c r="C61" s="27"/>
      <c r="D61" s="23" t="s">
        <v>5455</v>
      </c>
      <c r="E61" s="28"/>
    </row>
    <row r="62" s="2" customFormat="1" ht="34.15" customHeight="1" spans="1:5">
      <c r="A62" s="29"/>
      <c r="B62" s="30"/>
      <c r="C62" s="31"/>
      <c r="D62" s="23" t="s">
        <v>5456</v>
      </c>
      <c r="E62" s="32"/>
    </row>
    <row r="63" s="2" customFormat="1" ht="34.15" customHeight="1" spans="1:5">
      <c r="A63" s="7">
        <v>11</v>
      </c>
      <c r="B63" s="8" t="s">
        <v>2713</v>
      </c>
      <c r="C63" s="9" t="s">
        <v>5457</v>
      </c>
      <c r="D63" s="10" t="s">
        <v>5458</v>
      </c>
      <c r="E63" s="11" t="str">
        <f>HYPERLINK("http://blogfile.huashijingji.com/BlogFile/912-王东老师.zip","课程包下载")</f>
        <v>课程包下载</v>
      </c>
    </row>
    <row r="64" s="2" customFormat="1" ht="34.15" customHeight="1" spans="1:5">
      <c r="A64" s="12"/>
      <c r="B64" s="13"/>
      <c r="C64" s="14"/>
      <c r="D64" s="10" t="s">
        <v>5459</v>
      </c>
      <c r="E64" s="15"/>
    </row>
    <row r="65" s="2" customFormat="1" ht="34.15" customHeight="1" spans="1:5">
      <c r="A65" s="12"/>
      <c r="B65" s="13"/>
      <c r="C65" s="14"/>
      <c r="D65" s="10" t="s">
        <v>5460</v>
      </c>
      <c r="E65" s="15"/>
    </row>
    <row r="66" s="2" customFormat="1" ht="34.15" customHeight="1" spans="1:5">
      <c r="A66" s="12"/>
      <c r="B66" s="13"/>
      <c r="C66" s="14"/>
      <c r="D66" s="10" t="s">
        <v>5461</v>
      </c>
      <c r="E66" s="15"/>
    </row>
    <row r="67" s="2" customFormat="1" ht="34.15" customHeight="1" spans="1:5">
      <c r="A67" s="12"/>
      <c r="B67" s="13"/>
      <c r="C67" s="14"/>
      <c r="D67" s="10" t="s">
        <v>5462</v>
      </c>
      <c r="E67" s="15"/>
    </row>
    <row r="68" s="2" customFormat="1" ht="34.15" customHeight="1" spans="1:5">
      <c r="A68" s="16"/>
      <c r="B68" s="17"/>
      <c r="C68" s="18"/>
      <c r="D68" s="10" t="s">
        <v>5463</v>
      </c>
      <c r="E68" s="19"/>
    </row>
  </sheetData>
  <mergeCells count="45">
    <mergeCell ref="A1:E1"/>
    <mergeCell ref="A3:A8"/>
    <mergeCell ref="A9:A14"/>
    <mergeCell ref="A15:A20"/>
    <mergeCell ref="A21:A26"/>
    <mergeCell ref="A27:A32"/>
    <mergeCell ref="A33:A38"/>
    <mergeCell ref="A39:A44"/>
    <mergeCell ref="A45:A50"/>
    <mergeCell ref="A51:A56"/>
    <mergeCell ref="A57:A62"/>
    <mergeCell ref="A63:A68"/>
    <mergeCell ref="B3:B8"/>
    <mergeCell ref="B9:B14"/>
    <mergeCell ref="B15:B20"/>
    <mergeCell ref="B21:B26"/>
    <mergeCell ref="B27:B32"/>
    <mergeCell ref="B33:B38"/>
    <mergeCell ref="B39:B44"/>
    <mergeCell ref="B45:B50"/>
    <mergeCell ref="B51:B56"/>
    <mergeCell ref="B57:B62"/>
    <mergeCell ref="B63:B68"/>
    <mergeCell ref="C3:C8"/>
    <mergeCell ref="C9:C14"/>
    <mergeCell ref="C15:C20"/>
    <mergeCell ref="C21:C26"/>
    <mergeCell ref="C27:C32"/>
    <mergeCell ref="C33:C38"/>
    <mergeCell ref="C39:C44"/>
    <mergeCell ref="C45:C50"/>
    <mergeCell ref="C51:C56"/>
    <mergeCell ref="C57:C62"/>
    <mergeCell ref="C63:C68"/>
    <mergeCell ref="E3:E8"/>
    <mergeCell ref="E9:E14"/>
    <mergeCell ref="E15:E20"/>
    <mergeCell ref="E21:E26"/>
    <mergeCell ref="E27:E32"/>
    <mergeCell ref="E33:E38"/>
    <mergeCell ref="E39:E44"/>
    <mergeCell ref="E45:E50"/>
    <mergeCell ref="E51:E56"/>
    <mergeCell ref="E57:E62"/>
    <mergeCell ref="E63:E68"/>
  </mergeCells>
  <pageMargins left="0.7" right="0.7" top="0.75" bottom="0.75" header="0.3" footer="0.3"/>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8"/>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9" defaultRowHeight="22.5" outlineLevelCol="4"/>
  <cols>
    <col min="1" max="1" width="19.5" style="34" customWidth="1"/>
    <col min="2" max="2" width="20.75" style="34" customWidth="1"/>
    <col min="3" max="4" width="67.625" style="47" customWidth="1"/>
    <col min="5" max="5" width="18.375" style="47" customWidth="1"/>
    <col min="6" max="16384" width="9" style="34"/>
  </cols>
  <sheetData>
    <row r="1" ht="138" customHeight="1" spans="1:5">
      <c r="A1" s="50"/>
      <c r="B1" s="50"/>
      <c r="C1" s="50"/>
      <c r="D1" s="50"/>
      <c r="E1" s="50"/>
    </row>
    <row r="2" s="49" customFormat="1" ht="30" customHeight="1" spans="1:5">
      <c r="A2" s="5" t="s">
        <v>0</v>
      </c>
      <c r="B2" s="5" t="s">
        <v>1</v>
      </c>
      <c r="C2" s="6" t="s">
        <v>2850</v>
      </c>
      <c r="D2" s="5" t="s">
        <v>2851</v>
      </c>
      <c r="E2" s="5" t="s">
        <v>2852</v>
      </c>
    </row>
    <row r="3" s="2" customFormat="1" ht="34.35" customHeight="1" spans="1:5">
      <c r="A3" s="7">
        <v>1</v>
      </c>
      <c r="B3" s="8" t="s">
        <v>208</v>
      </c>
      <c r="C3" s="9" t="s">
        <v>5464</v>
      </c>
      <c r="D3" s="10" t="s">
        <v>5465</v>
      </c>
      <c r="E3" s="11" t="str">
        <f>HYPERLINK("http://blogfile.huashijingji.com/BlogFile/62-黄鑫亮老师.zip","课程包下载")</f>
        <v>课程包下载</v>
      </c>
    </row>
    <row r="4" s="2" customFormat="1" ht="34.35" customHeight="1" spans="1:5">
      <c r="A4" s="12"/>
      <c r="B4" s="13"/>
      <c r="C4" s="14"/>
      <c r="D4" s="10" t="s">
        <v>5466</v>
      </c>
      <c r="E4" s="15"/>
    </row>
    <row r="5" s="2" customFormat="1" ht="34.35" customHeight="1" spans="1:5">
      <c r="A5" s="12"/>
      <c r="B5" s="13"/>
      <c r="C5" s="14"/>
      <c r="D5" s="10" t="s">
        <v>5467</v>
      </c>
      <c r="E5" s="15"/>
    </row>
    <row r="6" s="2" customFormat="1" ht="34.35" customHeight="1" spans="1:5">
      <c r="A6" s="12"/>
      <c r="B6" s="13"/>
      <c r="C6" s="14"/>
      <c r="D6" s="10" t="s">
        <v>5468</v>
      </c>
      <c r="E6" s="15"/>
    </row>
    <row r="7" s="2" customFormat="1" ht="34.35" customHeight="1" spans="1:5">
      <c r="A7" s="12"/>
      <c r="B7" s="13"/>
      <c r="C7" s="14"/>
      <c r="D7" s="10" t="s">
        <v>5469</v>
      </c>
      <c r="E7" s="15"/>
    </row>
    <row r="8" s="2" customFormat="1" ht="34.35" customHeight="1" spans="1:5">
      <c r="A8" s="16"/>
      <c r="B8" s="17"/>
      <c r="C8" s="18"/>
      <c r="D8" s="10" t="s">
        <v>5470</v>
      </c>
      <c r="E8" s="19"/>
    </row>
    <row r="9" s="2" customFormat="1" ht="34.35" customHeight="1" spans="1:5">
      <c r="A9" s="20">
        <v>2</v>
      </c>
      <c r="B9" s="21" t="s">
        <v>127</v>
      </c>
      <c r="C9" s="22" t="s">
        <v>5471</v>
      </c>
      <c r="D9" s="23" t="s">
        <v>5472</v>
      </c>
      <c r="E9" s="24" t="str">
        <f>HYPERLINK("http://blogfile.huashijingji.com/BlogFile/38-吕咏梅老师.zip","课程包下载")</f>
        <v>课程包下载</v>
      </c>
    </row>
    <row r="10" s="2" customFormat="1" ht="34.35" customHeight="1" spans="1:5">
      <c r="A10" s="25"/>
      <c r="B10" s="26"/>
      <c r="C10" s="27"/>
      <c r="D10" s="23" t="s">
        <v>5473</v>
      </c>
      <c r="E10" s="28"/>
    </row>
    <row r="11" s="2" customFormat="1" ht="34.35" customHeight="1" spans="1:5">
      <c r="A11" s="25"/>
      <c r="B11" s="26"/>
      <c r="C11" s="27"/>
      <c r="D11" s="23" t="s">
        <v>5474</v>
      </c>
      <c r="E11" s="28"/>
    </row>
    <row r="12" s="2" customFormat="1" ht="34.35" customHeight="1" spans="1:5">
      <c r="A12" s="25"/>
      <c r="B12" s="26"/>
      <c r="C12" s="27"/>
      <c r="D12" s="23" t="s">
        <v>5475</v>
      </c>
      <c r="E12" s="28"/>
    </row>
    <row r="13" s="2" customFormat="1" ht="34.35" customHeight="1" spans="1:5">
      <c r="A13" s="25"/>
      <c r="B13" s="26"/>
      <c r="C13" s="27"/>
      <c r="D13" s="23" t="s">
        <v>5476</v>
      </c>
      <c r="E13" s="28"/>
    </row>
    <row r="14" s="2" customFormat="1" ht="34.35" customHeight="1" spans="1:5">
      <c r="A14" s="29"/>
      <c r="B14" s="30"/>
      <c r="C14" s="31"/>
      <c r="D14" s="23" t="s">
        <v>5477</v>
      </c>
      <c r="E14" s="32"/>
    </row>
    <row r="15" s="2" customFormat="1" ht="34.35" customHeight="1" spans="1:5">
      <c r="A15" s="7">
        <v>3</v>
      </c>
      <c r="B15" s="8" t="s">
        <v>941</v>
      </c>
      <c r="C15" s="9" t="s">
        <v>5478</v>
      </c>
      <c r="D15" s="10" t="s">
        <v>5479</v>
      </c>
      <c r="E15" s="11" t="str">
        <f>HYPERLINK("http://blogfile.huashijingji.com/BlogFile/360-谭宏川老师.zip","课程包下载")</f>
        <v>课程包下载</v>
      </c>
    </row>
    <row r="16" s="2" customFormat="1" ht="34.35" customHeight="1" spans="1:5">
      <c r="A16" s="12"/>
      <c r="B16" s="13"/>
      <c r="C16" s="14"/>
      <c r="D16" s="10" t="s">
        <v>5480</v>
      </c>
      <c r="E16" s="15"/>
    </row>
    <row r="17" s="2" customFormat="1" ht="34.35" customHeight="1" spans="1:5">
      <c r="A17" s="12"/>
      <c r="B17" s="13"/>
      <c r="C17" s="14"/>
      <c r="D17" s="10" t="s">
        <v>5481</v>
      </c>
      <c r="E17" s="15"/>
    </row>
    <row r="18" s="2" customFormat="1" ht="34.35" customHeight="1" spans="1:5">
      <c r="A18" s="12"/>
      <c r="B18" s="13"/>
      <c r="C18" s="14"/>
      <c r="D18" s="10" t="s">
        <v>5482</v>
      </c>
      <c r="E18" s="15"/>
    </row>
    <row r="19" s="2" customFormat="1" ht="34.35" customHeight="1" spans="1:5">
      <c r="A19" s="12"/>
      <c r="B19" s="13"/>
      <c r="C19" s="14"/>
      <c r="D19" s="10" t="s">
        <v>5483</v>
      </c>
      <c r="E19" s="15"/>
    </row>
    <row r="20" s="2" customFormat="1" ht="34.35" customHeight="1" spans="1:5">
      <c r="A20" s="16"/>
      <c r="B20" s="17"/>
      <c r="C20" s="18"/>
      <c r="D20" s="10" t="s">
        <v>5484</v>
      </c>
      <c r="E20" s="19"/>
    </row>
    <row r="21" s="2" customFormat="1" ht="34.35" customHeight="1" spans="1:5">
      <c r="A21" s="20">
        <v>4</v>
      </c>
      <c r="B21" s="21" t="s">
        <v>2313</v>
      </c>
      <c r="C21" s="22" t="s">
        <v>5485</v>
      </c>
      <c r="D21" s="23" t="s">
        <v>5486</v>
      </c>
      <c r="E21" s="24" t="str">
        <f>HYPERLINK("http://blogfile.huashijingji.com/BlogFile/781-孟昭春老师.zip","课程包下载")</f>
        <v>课程包下载</v>
      </c>
    </row>
    <row r="22" s="2" customFormat="1" ht="34.35" customHeight="1" spans="1:5">
      <c r="A22" s="25"/>
      <c r="B22" s="26"/>
      <c r="C22" s="27"/>
      <c r="D22" s="23" t="s">
        <v>5487</v>
      </c>
      <c r="E22" s="28"/>
    </row>
    <row r="23" s="2" customFormat="1" ht="34.35" customHeight="1" spans="1:5">
      <c r="A23" s="25"/>
      <c r="B23" s="26"/>
      <c r="C23" s="27"/>
      <c r="D23" s="23" t="s">
        <v>5488</v>
      </c>
      <c r="E23" s="28"/>
    </row>
    <row r="24" s="2" customFormat="1" ht="34.35" customHeight="1" spans="1:5">
      <c r="A24" s="25"/>
      <c r="B24" s="26"/>
      <c r="C24" s="27"/>
      <c r="D24" s="23" t="s">
        <v>5489</v>
      </c>
      <c r="E24" s="28"/>
    </row>
    <row r="25" s="2" customFormat="1" ht="34.35" customHeight="1" spans="1:5">
      <c r="A25" s="25"/>
      <c r="B25" s="26"/>
      <c r="C25" s="27"/>
      <c r="D25" s="23" t="s">
        <v>5490</v>
      </c>
      <c r="E25" s="28"/>
    </row>
    <row r="26" s="2" customFormat="1" ht="34.35" customHeight="1" spans="1:5">
      <c r="A26" s="29"/>
      <c r="B26" s="30"/>
      <c r="C26" s="31"/>
      <c r="D26" s="23" t="s">
        <v>5491</v>
      </c>
      <c r="E26" s="32"/>
    </row>
    <row r="27" s="2" customFormat="1" ht="34.35" customHeight="1" spans="1:5">
      <c r="A27" s="7">
        <v>5</v>
      </c>
      <c r="B27" s="8" t="s">
        <v>443</v>
      </c>
      <c r="C27" s="9" t="s">
        <v>5492</v>
      </c>
      <c r="D27" s="10" t="s">
        <v>5493</v>
      </c>
      <c r="E27" s="11" t="str">
        <f>HYPERLINK("http://blogfile.huashijingji.com/BlogFile/156-李方老师.zip","课程包下载")</f>
        <v>课程包下载</v>
      </c>
    </row>
    <row r="28" s="2" customFormat="1" ht="34.35" customHeight="1" spans="1:5">
      <c r="A28" s="12"/>
      <c r="B28" s="13"/>
      <c r="C28" s="14"/>
      <c r="D28" s="10" t="s">
        <v>5494</v>
      </c>
      <c r="E28" s="15"/>
    </row>
    <row r="29" s="2" customFormat="1" ht="34.35" customHeight="1" spans="1:5">
      <c r="A29" s="12"/>
      <c r="B29" s="13"/>
      <c r="C29" s="14"/>
      <c r="D29" s="10" t="s">
        <v>5495</v>
      </c>
      <c r="E29" s="15"/>
    </row>
    <row r="30" s="2" customFormat="1" ht="34.35" customHeight="1" spans="1:5">
      <c r="A30" s="12"/>
      <c r="B30" s="13"/>
      <c r="C30" s="14"/>
      <c r="D30" s="10" t="s">
        <v>5496</v>
      </c>
      <c r="E30" s="15"/>
    </row>
    <row r="31" s="2" customFormat="1" ht="34.35" customHeight="1" spans="1:5">
      <c r="A31" s="12"/>
      <c r="B31" s="13"/>
      <c r="C31" s="14"/>
      <c r="D31" s="10" t="s">
        <v>5497</v>
      </c>
      <c r="E31" s="15"/>
    </row>
    <row r="32" s="2" customFormat="1" ht="34.35" customHeight="1" spans="1:5">
      <c r="A32" s="16"/>
      <c r="B32" s="17"/>
      <c r="C32" s="18"/>
      <c r="D32" s="10" t="s">
        <v>5498</v>
      </c>
      <c r="E32" s="19"/>
    </row>
    <row r="33" s="2" customFormat="1" ht="34.35" customHeight="1" spans="1:5">
      <c r="A33" s="20">
        <v>6</v>
      </c>
      <c r="B33" s="21" t="s">
        <v>823</v>
      </c>
      <c r="C33" s="22" t="s">
        <v>5499</v>
      </c>
      <c r="D33" s="23" t="s">
        <v>5500</v>
      </c>
      <c r="E33" s="24" t="str">
        <f>HYPERLINK("http://blogfile.huashijingji.com/BlogFile/317-刘影老师.zip","课程包下载")</f>
        <v>课程包下载</v>
      </c>
    </row>
    <row r="34" s="2" customFormat="1" ht="34.35" customHeight="1" spans="1:5">
      <c r="A34" s="25"/>
      <c r="B34" s="26"/>
      <c r="C34" s="27"/>
      <c r="D34" s="23" t="s">
        <v>5501</v>
      </c>
      <c r="E34" s="28"/>
    </row>
    <row r="35" s="2" customFormat="1" ht="34.35" customHeight="1" spans="1:5">
      <c r="A35" s="25"/>
      <c r="B35" s="26"/>
      <c r="C35" s="27"/>
      <c r="D35" s="23" t="s">
        <v>5502</v>
      </c>
      <c r="E35" s="28"/>
    </row>
    <row r="36" s="2" customFormat="1" ht="34.35" customHeight="1" spans="1:5">
      <c r="A36" s="25"/>
      <c r="B36" s="26"/>
      <c r="C36" s="27"/>
      <c r="D36" s="23" t="s">
        <v>5503</v>
      </c>
      <c r="E36" s="28"/>
    </row>
    <row r="37" s="2" customFormat="1" ht="34.35" customHeight="1" spans="1:5">
      <c r="A37" s="25"/>
      <c r="B37" s="26"/>
      <c r="C37" s="27"/>
      <c r="D37" s="23" t="s">
        <v>5504</v>
      </c>
      <c r="E37" s="28"/>
    </row>
    <row r="38" s="2" customFormat="1" ht="34.35" customHeight="1" spans="1:5">
      <c r="A38" s="29"/>
      <c r="B38" s="30"/>
      <c r="C38" s="31"/>
      <c r="D38" s="23" t="s">
        <v>5505</v>
      </c>
      <c r="E38" s="32"/>
    </row>
    <row r="39" s="2" customFormat="1" ht="34.35" customHeight="1" spans="1:5">
      <c r="A39" s="7">
        <v>7</v>
      </c>
      <c r="B39" s="8" t="s">
        <v>77</v>
      </c>
      <c r="C39" s="9" t="s">
        <v>5506</v>
      </c>
      <c r="D39" s="10" t="s">
        <v>5507</v>
      </c>
      <c r="E39" s="11" t="str">
        <f>HYPERLINK("http://blogfile.huashijingji.com/BlogFile/19-郏智群老师.zip","课程包下载")</f>
        <v>课程包下载</v>
      </c>
    </row>
    <row r="40" s="2" customFormat="1" ht="34.35" customHeight="1" spans="1:5">
      <c r="A40" s="12"/>
      <c r="B40" s="13"/>
      <c r="C40" s="14"/>
      <c r="D40" s="10" t="s">
        <v>5508</v>
      </c>
      <c r="E40" s="15"/>
    </row>
    <row r="41" s="2" customFormat="1" ht="34.35" customHeight="1" spans="1:5">
      <c r="A41" s="12"/>
      <c r="B41" s="13"/>
      <c r="C41" s="14"/>
      <c r="D41" s="10" t="s">
        <v>5509</v>
      </c>
      <c r="E41" s="15"/>
    </row>
    <row r="42" s="2" customFormat="1" ht="34.35" customHeight="1" spans="1:5">
      <c r="A42" s="12"/>
      <c r="B42" s="13"/>
      <c r="C42" s="14"/>
      <c r="D42" s="10" t="s">
        <v>5510</v>
      </c>
      <c r="E42" s="15"/>
    </row>
    <row r="43" s="2" customFormat="1" ht="34.35" customHeight="1" spans="1:5">
      <c r="A43" s="12"/>
      <c r="B43" s="13"/>
      <c r="C43" s="14"/>
      <c r="D43" s="10" t="s">
        <v>5511</v>
      </c>
      <c r="E43" s="15"/>
    </row>
    <row r="44" s="2" customFormat="1" ht="34.35" customHeight="1" spans="1:5">
      <c r="A44" s="16"/>
      <c r="B44" s="17"/>
      <c r="C44" s="18"/>
      <c r="D44" s="10">
        <v>0</v>
      </c>
      <c r="E44" s="19"/>
    </row>
    <row r="45" s="2" customFormat="1" ht="34.35" customHeight="1" spans="1:5">
      <c r="A45" s="20">
        <v>8</v>
      </c>
      <c r="B45" s="21" t="s">
        <v>110</v>
      </c>
      <c r="C45" s="22" t="s">
        <v>5512</v>
      </c>
      <c r="D45" s="23" t="s">
        <v>5513</v>
      </c>
      <c r="E45" s="24" t="str">
        <f>HYPERLINK("http://blogfile.huashijingji.com/BlogFile/34-王山老师.zip","课程包下载")</f>
        <v>课程包下载</v>
      </c>
    </row>
    <row r="46" s="2" customFormat="1" ht="34.35" customHeight="1" spans="1:5">
      <c r="A46" s="25"/>
      <c r="B46" s="26"/>
      <c r="C46" s="27"/>
      <c r="D46" s="23" t="s">
        <v>5514</v>
      </c>
      <c r="E46" s="28"/>
    </row>
    <row r="47" s="2" customFormat="1" ht="34.35" customHeight="1" spans="1:5">
      <c r="A47" s="25"/>
      <c r="B47" s="26"/>
      <c r="C47" s="27"/>
      <c r="D47" s="23" t="s">
        <v>5515</v>
      </c>
      <c r="E47" s="28"/>
    </row>
    <row r="48" s="2" customFormat="1" ht="34.35" customHeight="1" spans="1:5">
      <c r="A48" s="25"/>
      <c r="B48" s="26"/>
      <c r="C48" s="27"/>
      <c r="D48" s="23" t="s">
        <v>5516</v>
      </c>
      <c r="E48" s="28"/>
    </row>
    <row r="49" s="2" customFormat="1" ht="34.35" customHeight="1" spans="1:5">
      <c r="A49" s="25"/>
      <c r="B49" s="26"/>
      <c r="C49" s="27"/>
      <c r="D49" s="23" t="s">
        <v>5517</v>
      </c>
      <c r="E49" s="28"/>
    </row>
    <row r="50" s="2" customFormat="1" ht="34.35" customHeight="1" spans="1:5">
      <c r="A50" s="29"/>
      <c r="B50" s="30"/>
      <c r="C50" s="31"/>
      <c r="D50" s="23" t="s">
        <v>5518</v>
      </c>
      <c r="E50" s="32"/>
    </row>
    <row r="51" s="2" customFormat="1" ht="34.35" customHeight="1" spans="1:5">
      <c r="A51" s="7">
        <v>9</v>
      </c>
      <c r="B51" s="8" t="s">
        <v>529</v>
      </c>
      <c r="C51" s="9" t="s">
        <v>5519</v>
      </c>
      <c r="D51" s="10" t="s">
        <v>5520</v>
      </c>
      <c r="E51" s="11" t="str">
        <f>HYPERLINK("http://blogfile.huashijingji.com/BlogFile/189-赵原老师.zip","课程包下载")</f>
        <v>课程包下载</v>
      </c>
    </row>
    <row r="52" s="2" customFormat="1" ht="34.35" customHeight="1" spans="1:5">
      <c r="A52" s="12"/>
      <c r="B52" s="13"/>
      <c r="C52" s="14"/>
      <c r="D52" s="10" t="s">
        <v>5521</v>
      </c>
      <c r="E52" s="15"/>
    </row>
    <row r="53" s="2" customFormat="1" ht="34.35" customHeight="1" spans="1:5">
      <c r="A53" s="12"/>
      <c r="B53" s="13"/>
      <c r="C53" s="14"/>
      <c r="D53" s="10" t="s">
        <v>5522</v>
      </c>
      <c r="E53" s="15"/>
    </row>
    <row r="54" s="2" customFormat="1" ht="34.35" customHeight="1" spans="1:5">
      <c r="A54" s="12"/>
      <c r="B54" s="13"/>
      <c r="C54" s="14"/>
      <c r="D54" s="10" t="s">
        <v>5523</v>
      </c>
      <c r="E54" s="15"/>
    </row>
    <row r="55" s="2" customFormat="1" ht="34.35" customHeight="1" spans="1:5">
      <c r="A55" s="12"/>
      <c r="B55" s="13"/>
      <c r="C55" s="14"/>
      <c r="D55" s="10" t="s">
        <v>5524</v>
      </c>
      <c r="E55" s="15"/>
    </row>
    <row r="56" s="2" customFormat="1" ht="34.35" customHeight="1" spans="1:5">
      <c r="A56" s="16"/>
      <c r="B56" s="17"/>
      <c r="C56" s="18"/>
      <c r="D56" s="10" t="s">
        <v>5525</v>
      </c>
      <c r="E56" s="19"/>
    </row>
    <row r="57" s="2" customFormat="1" ht="34.35" customHeight="1" spans="1:5">
      <c r="A57" s="20">
        <v>10</v>
      </c>
      <c r="B57" s="21" t="s">
        <v>45</v>
      </c>
      <c r="C57" s="22" t="s">
        <v>5526</v>
      </c>
      <c r="D57" s="23" t="s">
        <v>5527</v>
      </c>
      <c r="E57" s="24" t="str">
        <f>HYPERLINK("http://blogfile.huashijingji.com/BlogFile/12-耿镔老师.zip","课程包下载")</f>
        <v>课程包下载</v>
      </c>
    </row>
    <row r="58" s="2" customFormat="1" ht="34.35" customHeight="1" spans="1:5">
      <c r="A58" s="25"/>
      <c r="B58" s="26"/>
      <c r="C58" s="27"/>
      <c r="D58" s="23" t="s">
        <v>5528</v>
      </c>
      <c r="E58" s="28"/>
    </row>
    <row r="59" s="2" customFormat="1" ht="34.35" customHeight="1" spans="1:5">
      <c r="A59" s="25"/>
      <c r="B59" s="26"/>
      <c r="C59" s="27"/>
      <c r="D59" s="23" t="s">
        <v>5529</v>
      </c>
      <c r="E59" s="28"/>
    </row>
    <row r="60" s="2" customFormat="1" ht="34.35" customHeight="1" spans="1:5">
      <c r="A60" s="25"/>
      <c r="B60" s="26"/>
      <c r="C60" s="27"/>
      <c r="D60" s="23" t="s">
        <v>5530</v>
      </c>
      <c r="E60" s="28"/>
    </row>
    <row r="61" s="2" customFormat="1" ht="34.35" customHeight="1" spans="1:5">
      <c r="A61" s="25"/>
      <c r="B61" s="26"/>
      <c r="C61" s="27"/>
      <c r="D61" s="23" t="s">
        <v>5531</v>
      </c>
      <c r="E61" s="28"/>
    </row>
    <row r="62" s="2" customFormat="1" ht="34.35" customHeight="1" spans="1:5">
      <c r="A62" s="29"/>
      <c r="B62" s="30"/>
      <c r="C62" s="31"/>
      <c r="D62" s="23" t="s">
        <v>5532</v>
      </c>
      <c r="E62" s="32"/>
    </row>
    <row r="63" s="2" customFormat="1" ht="34.35" customHeight="1" spans="1:5">
      <c r="A63" s="7">
        <v>11</v>
      </c>
      <c r="B63" s="8" t="s">
        <v>88</v>
      </c>
      <c r="C63" s="9" t="s">
        <v>5533</v>
      </c>
      <c r="D63" s="10" t="s">
        <v>5534</v>
      </c>
      <c r="E63" s="11" t="str">
        <f>HYPERLINK("http://blogfile.huashijingji.com/BlogFile/23-梁辉老师.zip","课程包下载")</f>
        <v>课程包下载</v>
      </c>
    </row>
    <row r="64" s="2" customFormat="1" ht="34.35" customHeight="1" spans="1:5">
      <c r="A64" s="12"/>
      <c r="B64" s="13"/>
      <c r="C64" s="14"/>
      <c r="D64" s="10" t="s">
        <v>5535</v>
      </c>
      <c r="E64" s="15"/>
    </row>
    <row r="65" s="2" customFormat="1" ht="34.35" customHeight="1" spans="1:5">
      <c r="A65" s="12"/>
      <c r="B65" s="13"/>
      <c r="C65" s="14"/>
      <c r="D65" s="10" t="s">
        <v>5536</v>
      </c>
      <c r="E65" s="15"/>
    </row>
    <row r="66" s="2" customFormat="1" ht="34.35" customHeight="1" spans="1:5">
      <c r="A66" s="12"/>
      <c r="B66" s="13"/>
      <c r="C66" s="14"/>
      <c r="D66" s="10" t="s">
        <v>5537</v>
      </c>
      <c r="E66" s="15"/>
    </row>
    <row r="67" s="2" customFormat="1" ht="34.35" customHeight="1" spans="1:5">
      <c r="A67" s="12"/>
      <c r="B67" s="13"/>
      <c r="C67" s="14"/>
      <c r="D67" s="10" t="s">
        <v>5538</v>
      </c>
      <c r="E67" s="15"/>
    </row>
    <row r="68" s="2" customFormat="1" ht="34.35" customHeight="1" spans="1:5">
      <c r="A68" s="16"/>
      <c r="B68" s="17"/>
      <c r="C68" s="18"/>
      <c r="D68" s="10" t="s">
        <v>5539</v>
      </c>
      <c r="E68" s="19"/>
    </row>
    <row r="69" ht="34.35" customHeight="1" spans="1:5">
      <c r="A69" s="20">
        <v>12</v>
      </c>
      <c r="B69" s="21" t="s">
        <v>233</v>
      </c>
      <c r="C69" s="22" t="s">
        <v>5540</v>
      </c>
      <c r="D69" s="23" t="s">
        <v>5541</v>
      </c>
      <c r="E69" s="24" t="str">
        <f>HYPERLINK("http://blogfile.huashijingji.com/BlogFile/72-陈麒胜老师.zip","课程包下载")</f>
        <v>课程包下载</v>
      </c>
    </row>
    <row r="70" ht="34.35" customHeight="1" spans="1:5">
      <c r="A70" s="25"/>
      <c r="B70" s="26"/>
      <c r="C70" s="27"/>
      <c r="D70" s="23" t="s">
        <v>5542</v>
      </c>
      <c r="E70" s="28"/>
    </row>
    <row r="71" ht="34.35" customHeight="1" spans="1:5">
      <c r="A71" s="25"/>
      <c r="B71" s="26"/>
      <c r="C71" s="27"/>
      <c r="D71" s="23" t="s">
        <v>5543</v>
      </c>
      <c r="E71" s="28"/>
    </row>
    <row r="72" ht="34.35" customHeight="1" spans="1:5">
      <c r="A72" s="25"/>
      <c r="B72" s="26"/>
      <c r="C72" s="27"/>
      <c r="D72" s="23" t="s">
        <v>5544</v>
      </c>
      <c r="E72" s="28"/>
    </row>
    <row r="73" ht="34.35" customHeight="1" spans="1:5">
      <c r="A73" s="25"/>
      <c r="B73" s="26"/>
      <c r="C73" s="27"/>
      <c r="D73" s="23" t="s">
        <v>5545</v>
      </c>
      <c r="E73" s="28"/>
    </row>
    <row r="74" ht="34.35" customHeight="1" spans="1:5">
      <c r="A74" s="29"/>
      <c r="B74" s="30"/>
      <c r="C74" s="31"/>
      <c r="D74" s="23" t="s">
        <v>5546</v>
      </c>
      <c r="E74" s="32"/>
    </row>
    <row r="75" ht="34.35" customHeight="1" spans="1:5">
      <c r="A75" s="7">
        <v>13</v>
      </c>
      <c r="B75" s="8" t="s">
        <v>344</v>
      </c>
      <c r="C75" s="9" t="s">
        <v>5547</v>
      </c>
      <c r="D75" s="10" t="s">
        <v>5548</v>
      </c>
      <c r="E75" s="11" t="str">
        <f>HYPERLINK("http://blogfile.huashijingji.com/BlogFile/114-张方金老师.zip","课程包下载")</f>
        <v>课程包下载</v>
      </c>
    </row>
    <row r="76" ht="34.35" customHeight="1" spans="1:5">
      <c r="A76" s="12"/>
      <c r="B76" s="13"/>
      <c r="C76" s="14"/>
      <c r="D76" s="10" t="s">
        <v>5549</v>
      </c>
      <c r="E76" s="15"/>
    </row>
    <row r="77" ht="34.35" customHeight="1" spans="1:5">
      <c r="A77" s="12"/>
      <c r="B77" s="13"/>
      <c r="C77" s="14"/>
      <c r="D77" s="10" t="s">
        <v>5550</v>
      </c>
      <c r="E77" s="15"/>
    </row>
    <row r="78" ht="34.35" customHeight="1" spans="1:5">
      <c r="A78" s="12"/>
      <c r="B78" s="13"/>
      <c r="C78" s="14"/>
      <c r="D78" s="10" t="s">
        <v>5551</v>
      </c>
      <c r="E78" s="15"/>
    </row>
    <row r="79" ht="34.35" customHeight="1" spans="1:5">
      <c r="A79" s="12"/>
      <c r="B79" s="13"/>
      <c r="C79" s="14"/>
      <c r="D79" s="10" t="s">
        <v>5552</v>
      </c>
      <c r="E79" s="15"/>
    </row>
    <row r="80" ht="34.35" customHeight="1" spans="1:5">
      <c r="A80" s="16"/>
      <c r="B80" s="17"/>
      <c r="C80" s="18"/>
      <c r="D80" s="10" t="s">
        <v>5553</v>
      </c>
      <c r="E80" s="19"/>
    </row>
    <row r="81" ht="34.35" customHeight="1" spans="1:5">
      <c r="A81" s="20">
        <v>14</v>
      </c>
      <c r="B81" s="21" t="s">
        <v>611</v>
      </c>
      <c r="C81" s="22" t="s">
        <v>5554</v>
      </c>
      <c r="D81" s="23" t="s">
        <v>5555</v>
      </c>
      <c r="E81" s="24" t="str">
        <f>HYPERLINK("http://blogfile.huashijingji.com/BlogFile/229-谢晗苑老师.zip","课程包下载")</f>
        <v>课程包下载</v>
      </c>
    </row>
    <row r="82" ht="34.35" customHeight="1" spans="1:5">
      <c r="A82" s="25"/>
      <c r="B82" s="26"/>
      <c r="C82" s="27"/>
      <c r="D82" s="23" t="s">
        <v>5556</v>
      </c>
      <c r="E82" s="28"/>
    </row>
    <row r="83" ht="34.35" customHeight="1" spans="1:5">
      <c r="A83" s="25"/>
      <c r="B83" s="26"/>
      <c r="C83" s="27"/>
      <c r="D83" s="23" t="s">
        <v>5557</v>
      </c>
      <c r="E83" s="28"/>
    </row>
    <row r="84" ht="34.35" customHeight="1" spans="1:5">
      <c r="A84" s="25"/>
      <c r="B84" s="26"/>
      <c r="C84" s="27"/>
      <c r="D84" s="23" t="s">
        <v>5558</v>
      </c>
      <c r="E84" s="28"/>
    </row>
    <row r="85" ht="34.35" customHeight="1" spans="1:5">
      <c r="A85" s="25"/>
      <c r="B85" s="26"/>
      <c r="C85" s="27"/>
      <c r="D85" s="23" t="s">
        <v>5559</v>
      </c>
      <c r="E85" s="28"/>
    </row>
    <row r="86" ht="34.35" customHeight="1" spans="1:5">
      <c r="A86" s="29"/>
      <c r="B86" s="30"/>
      <c r="C86" s="31"/>
      <c r="D86" s="23" t="s">
        <v>5560</v>
      </c>
      <c r="E86" s="32"/>
    </row>
    <row r="87" ht="34.35" customHeight="1" spans="1:5">
      <c r="A87" s="7">
        <v>15</v>
      </c>
      <c r="B87" s="8" t="s">
        <v>665</v>
      </c>
      <c r="C87" s="9" t="s">
        <v>5561</v>
      </c>
      <c r="D87" s="10" t="s">
        <v>5562</v>
      </c>
      <c r="E87" s="11" t="str">
        <f>HYPERLINK("http://blogfile.huashijingji.com/BlogFile/244-吴鹏德老师.zip","课程包下载")</f>
        <v>课程包下载</v>
      </c>
    </row>
    <row r="88" ht="34.35" customHeight="1" spans="1:5">
      <c r="A88" s="12"/>
      <c r="B88" s="13"/>
      <c r="C88" s="14"/>
      <c r="D88" s="10" t="s">
        <v>5563</v>
      </c>
      <c r="E88" s="15"/>
    </row>
    <row r="89" ht="34.35" customHeight="1" spans="1:5">
      <c r="A89" s="12"/>
      <c r="B89" s="13"/>
      <c r="C89" s="14"/>
      <c r="D89" s="10" t="s">
        <v>5564</v>
      </c>
      <c r="E89" s="15"/>
    </row>
    <row r="90" ht="34.35" customHeight="1" spans="1:5">
      <c r="A90" s="12"/>
      <c r="B90" s="13"/>
      <c r="C90" s="14"/>
      <c r="D90" s="10" t="s">
        <v>5565</v>
      </c>
      <c r="E90" s="15"/>
    </row>
    <row r="91" ht="34.35" customHeight="1" spans="1:5">
      <c r="A91" s="12"/>
      <c r="B91" s="13"/>
      <c r="C91" s="14"/>
      <c r="D91" s="10" t="s">
        <v>5566</v>
      </c>
      <c r="E91" s="15"/>
    </row>
    <row r="92" ht="34.35" customHeight="1" spans="1:5">
      <c r="A92" s="16"/>
      <c r="B92" s="17"/>
      <c r="C92" s="18"/>
      <c r="D92" s="10" t="s">
        <v>5567</v>
      </c>
      <c r="E92" s="19"/>
    </row>
    <row r="93" ht="34.35" customHeight="1" spans="1:5">
      <c r="A93" s="20">
        <v>16</v>
      </c>
      <c r="B93" s="21" t="s">
        <v>59</v>
      </c>
      <c r="C93" s="22" t="s">
        <v>5568</v>
      </c>
      <c r="D93" s="23" t="s">
        <v>5569</v>
      </c>
      <c r="E93" s="24" t="str">
        <f>HYPERLINK("http://blogfile.huashijingji.com/BlogFile/15-黎红华老师.zip","课程包下载")</f>
        <v>课程包下载</v>
      </c>
    </row>
    <row r="94" ht="34.35" customHeight="1" spans="1:5">
      <c r="A94" s="25"/>
      <c r="B94" s="26"/>
      <c r="C94" s="27"/>
      <c r="D94" s="23" t="s">
        <v>5570</v>
      </c>
      <c r="E94" s="28"/>
    </row>
    <row r="95" ht="34.35" customHeight="1" spans="1:5">
      <c r="A95" s="25"/>
      <c r="B95" s="26"/>
      <c r="C95" s="27"/>
      <c r="D95" s="23" t="s">
        <v>5571</v>
      </c>
      <c r="E95" s="28"/>
    </row>
    <row r="96" ht="34.35" customHeight="1" spans="1:5">
      <c r="A96" s="25"/>
      <c r="B96" s="26"/>
      <c r="C96" s="27"/>
      <c r="D96" s="23" t="s">
        <v>5572</v>
      </c>
      <c r="E96" s="28"/>
    </row>
    <row r="97" ht="34.35" customHeight="1" spans="1:5">
      <c r="A97" s="25"/>
      <c r="B97" s="26"/>
      <c r="C97" s="27"/>
      <c r="D97" s="23" t="s">
        <v>5573</v>
      </c>
      <c r="E97" s="28"/>
    </row>
    <row r="98" ht="34.35" customHeight="1" spans="1:5">
      <c r="A98" s="29"/>
      <c r="B98" s="30"/>
      <c r="C98" s="31"/>
      <c r="D98" s="23" t="s">
        <v>5574</v>
      </c>
      <c r="E98" s="32"/>
    </row>
    <row r="99" ht="34.35" customHeight="1" spans="1:5">
      <c r="A99" s="7">
        <v>17</v>
      </c>
      <c r="B99" s="8" t="s">
        <v>534</v>
      </c>
      <c r="C99" s="9" t="s">
        <v>5575</v>
      </c>
      <c r="D99" s="10" t="s">
        <v>5576</v>
      </c>
      <c r="E99" s="11" t="str">
        <f>HYPERLINK("http://blogfile.huashijingji.com/BlogFile/190-韩天成老师.zip","课程包下载")</f>
        <v>课程包下载</v>
      </c>
    </row>
    <row r="100" ht="34.35" customHeight="1" spans="1:5">
      <c r="A100" s="12"/>
      <c r="B100" s="13"/>
      <c r="C100" s="14"/>
      <c r="D100" s="10" t="s">
        <v>5577</v>
      </c>
      <c r="E100" s="15"/>
    </row>
    <row r="101" ht="34.35" customHeight="1" spans="1:5">
      <c r="A101" s="12"/>
      <c r="B101" s="13"/>
      <c r="C101" s="14"/>
      <c r="D101" s="10" t="s">
        <v>5578</v>
      </c>
      <c r="E101" s="15"/>
    </row>
    <row r="102" ht="34.35" customHeight="1" spans="1:5">
      <c r="A102" s="12"/>
      <c r="B102" s="13"/>
      <c r="C102" s="14"/>
      <c r="D102" s="10" t="s">
        <v>5579</v>
      </c>
      <c r="E102" s="15"/>
    </row>
    <row r="103" ht="34.35" customHeight="1" spans="1:5">
      <c r="A103" s="12"/>
      <c r="B103" s="13"/>
      <c r="C103" s="14"/>
      <c r="D103" s="10" t="s">
        <v>5580</v>
      </c>
      <c r="E103" s="15"/>
    </row>
    <row r="104" ht="34.35" customHeight="1" spans="1:5">
      <c r="A104" s="16"/>
      <c r="B104" s="17"/>
      <c r="C104" s="18"/>
      <c r="D104" s="10" t="s">
        <v>5581</v>
      </c>
      <c r="E104" s="19"/>
    </row>
    <row r="105" ht="34.35" customHeight="1" spans="1:5">
      <c r="A105" s="20">
        <v>18</v>
      </c>
      <c r="B105" s="21" t="s">
        <v>964</v>
      </c>
      <c r="C105" s="22" t="s">
        <v>5582</v>
      </c>
      <c r="D105" s="23" t="s">
        <v>5583</v>
      </c>
      <c r="E105" s="24" t="str">
        <f>HYPERLINK("http://blogfile.huashijingji.com/BlogFile/364-邓波老师.zip","课程包下载")</f>
        <v>课程包下载</v>
      </c>
    </row>
    <row r="106" ht="34.35" customHeight="1" spans="1:5">
      <c r="A106" s="25"/>
      <c r="B106" s="26"/>
      <c r="C106" s="27"/>
      <c r="D106" s="23" t="s">
        <v>5584</v>
      </c>
      <c r="E106" s="28"/>
    </row>
    <row r="107" ht="34.35" customHeight="1" spans="1:5">
      <c r="A107" s="25"/>
      <c r="B107" s="26"/>
      <c r="C107" s="27"/>
      <c r="D107" s="23" t="s">
        <v>5585</v>
      </c>
      <c r="E107" s="28"/>
    </row>
    <row r="108" ht="34.35" customHeight="1" spans="1:5">
      <c r="A108" s="25"/>
      <c r="B108" s="26"/>
      <c r="C108" s="27"/>
      <c r="D108" s="23" t="s">
        <v>5586</v>
      </c>
      <c r="E108" s="28"/>
    </row>
    <row r="109" ht="34.35" customHeight="1" spans="1:5">
      <c r="A109" s="25"/>
      <c r="B109" s="26"/>
      <c r="C109" s="27"/>
      <c r="D109" s="23" t="s">
        <v>5587</v>
      </c>
      <c r="E109" s="28"/>
    </row>
    <row r="110" ht="34.35" customHeight="1" spans="1:5">
      <c r="A110" s="29"/>
      <c r="B110" s="30"/>
      <c r="C110" s="31"/>
      <c r="D110" s="23" t="s">
        <v>5588</v>
      </c>
      <c r="E110" s="32"/>
    </row>
    <row r="111" ht="34.35" customHeight="1" spans="1:5">
      <c r="A111" s="7">
        <v>19</v>
      </c>
      <c r="B111" s="8" t="s">
        <v>1282</v>
      </c>
      <c r="C111" s="9" t="s">
        <v>5589</v>
      </c>
      <c r="D111" s="10" t="s">
        <v>5590</v>
      </c>
      <c r="E111" s="11" t="str">
        <f>HYPERLINK("http://blogfile.huashijingji.com/BlogFile/485-赵芸萱老师.zip","课程包下载")</f>
        <v>课程包下载</v>
      </c>
    </row>
    <row r="112" ht="34.35" customHeight="1" spans="1:5">
      <c r="A112" s="12"/>
      <c r="B112" s="13"/>
      <c r="C112" s="14"/>
      <c r="D112" s="10" t="s">
        <v>5591</v>
      </c>
      <c r="E112" s="15"/>
    </row>
    <row r="113" ht="34.35" customHeight="1" spans="1:5">
      <c r="A113" s="12"/>
      <c r="B113" s="13"/>
      <c r="C113" s="14"/>
      <c r="D113" s="10" t="s">
        <v>5592</v>
      </c>
      <c r="E113" s="15"/>
    </row>
    <row r="114" ht="34.35" customHeight="1" spans="1:5">
      <c r="A114" s="12"/>
      <c r="B114" s="13"/>
      <c r="C114" s="14"/>
      <c r="D114" s="10" t="s">
        <v>5593</v>
      </c>
      <c r="E114" s="15"/>
    </row>
    <row r="115" ht="34.35" customHeight="1" spans="1:5">
      <c r="A115" s="12"/>
      <c r="B115" s="13"/>
      <c r="C115" s="14"/>
      <c r="D115" s="10" t="s">
        <v>5594</v>
      </c>
      <c r="E115" s="15"/>
    </row>
    <row r="116" ht="34.35" customHeight="1" spans="1:5">
      <c r="A116" s="16"/>
      <c r="B116" s="17"/>
      <c r="C116" s="18"/>
      <c r="D116" s="10" t="s">
        <v>5595</v>
      </c>
      <c r="E116" s="19"/>
    </row>
    <row r="117" ht="34.35" customHeight="1" spans="1:5">
      <c r="A117" s="20">
        <v>20</v>
      </c>
      <c r="B117" s="21" t="s">
        <v>1516</v>
      </c>
      <c r="C117" s="22" t="s">
        <v>5596</v>
      </c>
      <c r="D117" s="23" t="s">
        <v>5597</v>
      </c>
      <c r="E117" s="24" t="str">
        <f>HYPERLINK("http://blogfile.huashijingji.com/BlogFile/565-朱文虎老师.zip","课程包下载")</f>
        <v>课程包下载</v>
      </c>
    </row>
    <row r="118" ht="34.35" customHeight="1" spans="1:5">
      <c r="A118" s="25"/>
      <c r="B118" s="26"/>
      <c r="C118" s="27"/>
      <c r="D118" s="23" t="s">
        <v>5598</v>
      </c>
      <c r="E118" s="28"/>
    </row>
    <row r="119" ht="34.35" customHeight="1" spans="1:5">
      <c r="A119" s="25"/>
      <c r="B119" s="26"/>
      <c r="C119" s="27"/>
      <c r="D119" s="23" t="s">
        <v>5599</v>
      </c>
      <c r="E119" s="28"/>
    </row>
    <row r="120" ht="34.35" customHeight="1" spans="1:5">
      <c r="A120" s="25"/>
      <c r="B120" s="26"/>
      <c r="C120" s="27"/>
      <c r="D120" s="23" t="s">
        <v>5600</v>
      </c>
      <c r="E120" s="28"/>
    </row>
    <row r="121" ht="34.35" customHeight="1" spans="1:5">
      <c r="A121" s="25"/>
      <c r="B121" s="26"/>
      <c r="C121" s="27"/>
      <c r="D121" s="23" t="s">
        <v>5601</v>
      </c>
      <c r="E121" s="28"/>
    </row>
    <row r="122" ht="34.35" customHeight="1" spans="1:5">
      <c r="A122" s="29"/>
      <c r="B122" s="30"/>
      <c r="C122" s="31"/>
      <c r="D122" s="23" t="s">
        <v>5602</v>
      </c>
      <c r="E122" s="32"/>
    </row>
    <row r="123" ht="34.35" customHeight="1" spans="1:5">
      <c r="A123" s="7">
        <v>21</v>
      </c>
      <c r="B123" s="8" t="s">
        <v>1537</v>
      </c>
      <c r="C123" s="9" t="s">
        <v>5603</v>
      </c>
      <c r="D123" s="10" t="s">
        <v>5604</v>
      </c>
      <c r="E123" s="11" t="str">
        <f>HYPERLINK("http://blogfile.huashijingji.com/BlogFile/572-张路喆老师.zip","课程包下载")</f>
        <v>课程包下载</v>
      </c>
    </row>
    <row r="124" ht="34.35" customHeight="1" spans="1:5">
      <c r="A124" s="12"/>
      <c r="B124" s="13"/>
      <c r="C124" s="14"/>
      <c r="D124" s="10" t="s">
        <v>5605</v>
      </c>
      <c r="E124" s="15"/>
    </row>
    <row r="125" ht="34.35" customHeight="1" spans="1:5">
      <c r="A125" s="12"/>
      <c r="B125" s="13"/>
      <c r="C125" s="14"/>
      <c r="D125" s="10" t="s">
        <v>5606</v>
      </c>
      <c r="E125" s="15"/>
    </row>
    <row r="126" ht="34.35" customHeight="1" spans="1:5">
      <c r="A126" s="12"/>
      <c r="B126" s="13"/>
      <c r="C126" s="14"/>
      <c r="D126" s="10" t="s">
        <v>5607</v>
      </c>
      <c r="E126" s="15"/>
    </row>
    <row r="127" ht="34.35" customHeight="1" spans="1:5">
      <c r="A127" s="12"/>
      <c r="B127" s="13"/>
      <c r="C127" s="14"/>
      <c r="D127" s="10" t="s">
        <v>5608</v>
      </c>
      <c r="E127" s="15"/>
    </row>
    <row r="128" ht="34.35" customHeight="1" spans="1:5">
      <c r="A128" s="16"/>
      <c r="B128" s="17"/>
      <c r="C128" s="18"/>
      <c r="D128" s="10" t="s">
        <v>5609</v>
      </c>
      <c r="E128" s="19"/>
    </row>
    <row r="129" ht="34.35" customHeight="1" spans="1:5">
      <c r="A129" s="20">
        <v>22</v>
      </c>
      <c r="B129" s="21" t="s">
        <v>1966</v>
      </c>
      <c r="C129" s="22" t="s">
        <v>5610</v>
      </c>
      <c r="D129" s="23" t="s">
        <v>5611</v>
      </c>
      <c r="E129" s="24" t="str">
        <f>HYPERLINK("http://blogfile.huashijingji.com/BlogFile/689-王继红老师.zip","课程包下载")</f>
        <v>课程包下载</v>
      </c>
    </row>
    <row r="130" ht="34.35" customHeight="1" spans="1:5">
      <c r="A130" s="25"/>
      <c r="B130" s="26"/>
      <c r="C130" s="27"/>
      <c r="D130" s="23" t="s">
        <v>5612</v>
      </c>
      <c r="E130" s="28"/>
    </row>
    <row r="131" ht="34.35" customHeight="1" spans="1:5">
      <c r="A131" s="25"/>
      <c r="B131" s="26"/>
      <c r="C131" s="27"/>
      <c r="D131" s="23" t="s">
        <v>5613</v>
      </c>
      <c r="E131" s="28"/>
    </row>
    <row r="132" ht="34.35" customHeight="1" spans="1:5">
      <c r="A132" s="25"/>
      <c r="B132" s="26"/>
      <c r="C132" s="27"/>
      <c r="D132" s="23" t="s">
        <v>5614</v>
      </c>
      <c r="E132" s="28"/>
    </row>
    <row r="133" ht="34.35" customHeight="1" spans="1:5">
      <c r="A133" s="25"/>
      <c r="B133" s="26"/>
      <c r="C133" s="27"/>
      <c r="D133" s="23" t="s">
        <v>5615</v>
      </c>
      <c r="E133" s="28"/>
    </row>
    <row r="134" ht="34.35" customHeight="1" spans="1:5">
      <c r="A134" s="29"/>
      <c r="B134" s="30"/>
      <c r="C134" s="31"/>
      <c r="D134" s="23" t="s">
        <v>5616</v>
      </c>
      <c r="E134" s="32"/>
    </row>
    <row r="135" ht="34.35" customHeight="1" spans="1:5">
      <c r="A135" s="7">
        <v>23</v>
      </c>
      <c r="B135" s="8" t="s">
        <v>2106</v>
      </c>
      <c r="C135" s="9" t="s">
        <v>5617</v>
      </c>
      <c r="D135" s="10" t="s">
        <v>5618</v>
      </c>
      <c r="E135" s="11" t="str">
        <f>HYPERLINK("http://blogfile.huashijingji.com/BlogFile/724-黄志强老师.zip","课程包下载")</f>
        <v>课程包下载</v>
      </c>
    </row>
    <row r="136" ht="34.35" customHeight="1" spans="1:5">
      <c r="A136" s="12"/>
      <c r="B136" s="13"/>
      <c r="C136" s="14"/>
      <c r="D136" s="10" t="s">
        <v>5619</v>
      </c>
      <c r="E136" s="15"/>
    </row>
    <row r="137" ht="34.35" customHeight="1" spans="1:5">
      <c r="A137" s="12"/>
      <c r="B137" s="13"/>
      <c r="C137" s="14"/>
      <c r="D137" s="10" t="s">
        <v>5620</v>
      </c>
      <c r="E137" s="15"/>
    </row>
    <row r="138" ht="34.35" customHeight="1" spans="1:5">
      <c r="A138" s="12"/>
      <c r="B138" s="13"/>
      <c r="C138" s="14"/>
      <c r="D138" s="10" t="s">
        <v>5621</v>
      </c>
      <c r="E138" s="15"/>
    </row>
    <row r="139" ht="34.35" customHeight="1" spans="1:5">
      <c r="A139" s="12"/>
      <c r="B139" s="13"/>
      <c r="C139" s="14"/>
      <c r="D139" s="10" t="s">
        <v>5622</v>
      </c>
      <c r="E139" s="15"/>
    </row>
    <row r="140" ht="34.35" customHeight="1" spans="1:5">
      <c r="A140" s="16"/>
      <c r="B140" s="17"/>
      <c r="C140" s="18"/>
      <c r="D140" s="10" t="s">
        <v>5623</v>
      </c>
      <c r="E140" s="19"/>
    </row>
    <row r="141" ht="34.35" customHeight="1" spans="1:5">
      <c r="A141" s="20">
        <v>24</v>
      </c>
      <c r="B141" s="21" t="s">
        <v>2271</v>
      </c>
      <c r="C141" s="22" t="s">
        <v>5624</v>
      </c>
      <c r="D141" s="23" t="s">
        <v>5625</v>
      </c>
      <c r="E141" s="24" t="str">
        <f>HYPERLINK("http://blogfile.huashijingji.com/BlogFile/769-王善老师.zip","课程包下载")</f>
        <v>课程包下载</v>
      </c>
    </row>
    <row r="142" ht="34.35" customHeight="1" spans="1:5">
      <c r="A142" s="25"/>
      <c r="B142" s="26"/>
      <c r="C142" s="27"/>
      <c r="D142" s="23" t="s">
        <v>5626</v>
      </c>
      <c r="E142" s="28"/>
    </row>
    <row r="143" ht="34.35" customHeight="1" spans="1:5">
      <c r="A143" s="25"/>
      <c r="B143" s="26"/>
      <c r="C143" s="27"/>
      <c r="D143" s="23" t="s">
        <v>5627</v>
      </c>
      <c r="E143" s="28"/>
    </row>
    <row r="144" ht="34.35" customHeight="1" spans="1:5">
      <c r="A144" s="25"/>
      <c r="B144" s="26"/>
      <c r="C144" s="27"/>
      <c r="D144" s="23" t="s">
        <v>5628</v>
      </c>
      <c r="E144" s="28"/>
    </row>
    <row r="145" ht="34.35" customHeight="1" spans="1:5">
      <c r="A145" s="25"/>
      <c r="B145" s="26"/>
      <c r="C145" s="27"/>
      <c r="D145" s="23" t="s">
        <v>5629</v>
      </c>
      <c r="E145" s="28"/>
    </row>
    <row r="146" ht="34.35" customHeight="1" spans="1:5">
      <c r="A146" s="29"/>
      <c r="B146" s="30"/>
      <c r="C146" s="31"/>
      <c r="D146" s="23" t="s">
        <v>5630</v>
      </c>
      <c r="E146" s="32"/>
    </row>
    <row r="147" ht="34.35" customHeight="1" spans="1:5">
      <c r="A147" s="7">
        <v>25</v>
      </c>
      <c r="B147" s="8" t="s">
        <v>2679</v>
      </c>
      <c r="C147" s="9" t="s">
        <v>5631</v>
      </c>
      <c r="D147" s="10" t="s">
        <v>5632</v>
      </c>
      <c r="E147" s="11" t="str">
        <f>HYPERLINK("http://blogfile.huashijingji.com/BlogFile/899-石悦华老师.zip","课程包下载")</f>
        <v>课程包下载</v>
      </c>
    </row>
    <row r="148" ht="34.35" customHeight="1" spans="1:5">
      <c r="A148" s="12"/>
      <c r="B148" s="13"/>
      <c r="C148" s="14"/>
      <c r="D148" s="10" t="s">
        <v>5633</v>
      </c>
      <c r="E148" s="15"/>
    </row>
    <row r="149" ht="34.35" customHeight="1" spans="1:5">
      <c r="A149" s="12"/>
      <c r="B149" s="13"/>
      <c r="C149" s="14"/>
      <c r="D149" s="10" t="s">
        <v>5634</v>
      </c>
      <c r="E149" s="15"/>
    </row>
    <row r="150" ht="34.35" customHeight="1" spans="1:5">
      <c r="A150" s="12"/>
      <c r="B150" s="13"/>
      <c r="C150" s="14"/>
      <c r="D150" s="10" t="s">
        <v>5635</v>
      </c>
      <c r="E150" s="15"/>
    </row>
    <row r="151" ht="34.35" customHeight="1" spans="1:5">
      <c r="A151" s="12"/>
      <c r="B151" s="13"/>
      <c r="C151" s="14"/>
      <c r="D151" s="10" t="s">
        <v>5636</v>
      </c>
      <c r="E151" s="15"/>
    </row>
    <row r="152" ht="34.35" customHeight="1" spans="1:5">
      <c r="A152" s="16"/>
      <c r="B152" s="17"/>
      <c r="C152" s="18"/>
      <c r="D152" s="10" t="s">
        <v>5637</v>
      </c>
      <c r="E152" s="19"/>
    </row>
    <row r="153" ht="34.35" customHeight="1" spans="1:5">
      <c r="A153" s="20">
        <v>26</v>
      </c>
      <c r="B153" s="21" t="s">
        <v>388</v>
      </c>
      <c r="C153" s="22" t="s">
        <v>5638</v>
      </c>
      <c r="D153" s="23" t="s">
        <v>5639</v>
      </c>
      <c r="E153" s="24" t="str">
        <f>HYPERLINK("http://blogfile.huashijingji.com/BlogFile/126-徐毅老师.zip","课程包下载")</f>
        <v>课程包下载</v>
      </c>
    </row>
    <row r="154" ht="34.35" customHeight="1" spans="1:5">
      <c r="A154" s="25"/>
      <c r="B154" s="26"/>
      <c r="C154" s="27"/>
      <c r="D154" s="23" t="s">
        <v>5640</v>
      </c>
      <c r="E154" s="28"/>
    </row>
    <row r="155" ht="34.35" customHeight="1" spans="1:5">
      <c r="A155" s="25"/>
      <c r="B155" s="26"/>
      <c r="C155" s="27"/>
      <c r="D155" s="23" t="s">
        <v>5641</v>
      </c>
      <c r="E155" s="28"/>
    </row>
    <row r="156" ht="34.35" customHeight="1" spans="1:5">
      <c r="A156" s="25"/>
      <c r="B156" s="26"/>
      <c r="C156" s="27"/>
      <c r="D156" s="23" t="s">
        <v>5642</v>
      </c>
      <c r="E156" s="28"/>
    </row>
    <row r="157" ht="34.35" customHeight="1" spans="1:5">
      <c r="A157" s="25"/>
      <c r="B157" s="26"/>
      <c r="C157" s="27"/>
      <c r="D157" s="23" t="s">
        <v>5643</v>
      </c>
      <c r="E157" s="28"/>
    </row>
    <row r="158" ht="34.35" customHeight="1" spans="1:5">
      <c r="A158" s="29"/>
      <c r="B158" s="30"/>
      <c r="C158" s="31"/>
      <c r="D158" s="23" t="s">
        <v>5644</v>
      </c>
      <c r="E158" s="32"/>
    </row>
    <row r="159" ht="34.35" customHeight="1" spans="1:5">
      <c r="A159" s="7">
        <v>27</v>
      </c>
      <c r="B159" s="8" t="s">
        <v>728</v>
      </c>
      <c r="C159" s="9" t="s">
        <v>5645</v>
      </c>
      <c r="D159" s="10" t="s">
        <v>5646</v>
      </c>
      <c r="E159" s="11" t="str">
        <f>HYPERLINK("http://blogfile.huashijingji.com/BlogFile/274-张庆均老师.zip","课程包下载")</f>
        <v>课程包下载</v>
      </c>
    </row>
    <row r="160" ht="34.35" customHeight="1" spans="1:5">
      <c r="A160" s="12"/>
      <c r="B160" s="13"/>
      <c r="C160" s="14"/>
      <c r="D160" s="10" t="s">
        <v>5647</v>
      </c>
      <c r="E160" s="15"/>
    </row>
    <row r="161" ht="34.35" customHeight="1" spans="1:5">
      <c r="A161" s="12"/>
      <c r="B161" s="13"/>
      <c r="C161" s="14"/>
      <c r="D161" s="10" t="s">
        <v>5648</v>
      </c>
      <c r="E161" s="15"/>
    </row>
    <row r="162" ht="34.35" customHeight="1" spans="1:5">
      <c r="A162" s="12"/>
      <c r="B162" s="13"/>
      <c r="C162" s="14"/>
      <c r="D162" s="10" t="s">
        <v>5649</v>
      </c>
      <c r="E162" s="15"/>
    </row>
    <row r="163" ht="34.35" customHeight="1" spans="1:5">
      <c r="A163" s="12"/>
      <c r="B163" s="13"/>
      <c r="C163" s="14"/>
      <c r="D163" s="10" t="s">
        <v>5650</v>
      </c>
      <c r="E163" s="15"/>
    </row>
    <row r="164" ht="34.35" customHeight="1" spans="1:5">
      <c r="A164" s="16"/>
      <c r="B164" s="17"/>
      <c r="C164" s="18"/>
      <c r="D164" s="10" t="s">
        <v>5651</v>
      </c>
      <c r="E164" s="19"/>
    </row>
    <row r="165" ht="34.35" customHeight="1" spans="1:5">
      <c r="A165" s="20">
        <v>28</v>
      </c>
      <c r="B165" s="21" t="s">
        <v>817</v>
      </c>
      <c r="C165" s="22" t="s">
        <v>5652</v>
      </c>
      <c r="D165" s="23" t="s">
        <v>5653</v>
      </c>
      <c r="E165" s="24" t="str">
        <f>HYPERLINK("http://blogfile.huashijingji.com/BlogFile/315-李玮东老师.zip","课程包下载")</f>
        <v>课程包下载</v>
      </c>
    </row>
    <row r="166" ht="34.35" customHeight="1" spans="1:5">
      <c r="A166" s="25"/>
      <c r="B166" s="26"/>
      <c r="C166" s="27"/>
      <c r="D166" s="23" t="s">
        <v>5654</v>
      </c>
      <c r="E166" s="28"/>
    </row>
    <row r="167" ht="34.35" customHeight="1" spans="1:5">
      <c r="A167" s="25"/>
      <c r="B167" s="26"/>
      <c r="C167" s="27"/>
      <c r="D167" s="23" t="s">
        <v>5655</v>
      </c>
      <c r="E167" s="28"/>
    </row>
    <row r="168" ht="34.35" customHeight="1" spans="1:5">
      <c r="A168" s="25"/>
      <c r="B168" s="26"/>
      <c r="C168" s="27"/>
      <c r="D168" s="23" t="s">
        <v>5656</v>
      </c>
      <c r="E168" s="28"/>
    </row>
    <row r="169" ht="34.35" customHeight="1" spans="1:5">
      <c r="A169" s="25"/>
      <c r="B169" s="26"/>
      <c r="C169" s="27"/>
      <c r="D169" s="23" t="s">
        <v>5657</v>
      </c>
      <c r="E169" s="28"/>
    </row>
    <row r="170" ht="34.35" customHeight="1" spans="1:5">
      <c r="A170" s="29"/>
      <c r="B170" s="30"/>
      <c r="C170" s="31"/>
      <c r="D170" s="23" t="s">
        <v>5658</v>
      </c>
      <c r="E170" s="32"/>
    </row>
    <row r="171" ht="34.35" customHeight="1" spans="1:5">
      <c r="A171" s="7">
        <v>29</v>
      </c>
      <c r="B171" s="8" t="s">
        <v>1035</v>
      </c>
      <c r="C171" s="9" t="s">
        <v>5659</v>
      </c>
      <c r="D171" s="10" t="s">
        <v>5660</v>
      </c>
      <c r="E171" s="11" t="str">
        <f>HYPERLINK("http://blogfile.huashijingji.com/BlogFile/386-王晓茹老师.zip","课程包下载")</f>
        <v>课程包下载</v>
      </c>
    </row>
    <row r="172" ht="34.35" customHeight="1" spans="1:5">
      <c r="A172" s="12"/>
      <c r="B172" s="13"/>
      <c r="C172" s="14"/>
      <c r="D172" s="10" t="s">
        <v>5661</v>
      </c>
      <c r="E172" s="15"/>
    </row>
    <row r="173" ht="34.35" customHeight="1" spans="1:5">
      <c r="A173" s="12"/>
      <c r="B173" s="13"/>
      <c r="C173" s="14"/>
      <c r="D173" s="10" t="s">
        <v>5662</v>
      </c>
      <c r="E173" s="15"/>
    </row>
    <row r="174" ht="34.35" customHeight="1" spans="1:5">
      <c r="A174" s="12"/>
      <c r="B174" s="13"/>
      <c r="C174" s="14"/>
      <c r="D174" s="10" t="s">
        <v>5663</v>
      </c>
      <c r="E174" s="15"/>
    </row>
    <row r="175" ht="34.35" customHeight="1" spans="1:5">
      <c r="A175" s="12"/>
      <c r="B175" s="13"/>
      <c r="C175" s="14"/>
      <c r="D175" s="10" t="s">
        <v>5664</v>
      </c>
      <c r="E175" s="15"/>
    </row>
    <row r="176" ht="34.35" customHeight="1" spans="1:5">
      <c r="A176" s="16"/>
      <c r="B176" s="17"/>
      <c r="C176" s="18"/>
      <c r="D176" s="10" t="s">
        <v>5665</v>
      </c>
      <c r="E176" s="19"/>
    </row>
    <row r="177" ht="34.35" customHeight="1" spans="1:5">
      <c r="A177" s="20">
        <v>30</v>
      </c>
      <c r="B177" s="21" t="s">
        <v>1199</v>
      </c>
      <c r="C177" s="22" t="s">
        <v>5666</v>
      </c>
      <c r="D177" s="23" t="s">
        <v>5667</v>
      </c>
      <c r="E177" s="24" t="str">
        <f>HYPERLINK("http://blogfile.huashijingji.com/BlogFile/446-曹勇老师.zip","课程包下载")</f>
        <v>课程包下载</v>
      </c>
    </row>
    <row r="178" ht="34.35" customHeight="1" spans="1:5">
      <c r="A178" s="25"/>
      <c r="B178" s="26"/>
      <c r="C178" s="27"/>
      <c r="D178" s="23" t="s">
        <v>5668</v>
      </c>
      <c r="E178" s="28"/>
    </row>
    <row r="179" ht="34.35" customHeight="1" spans="1:5">
      <c r="A179" s="25"/>
      <c r="B179" s="26"/>
      <c r="C179" s="27"/>
      <c r="D179" s="23" t="s">
        <v>5669</v>
      </c>
      <c r="E179" s="28"/>
    </row>
    <row r="180" ht="34.35" customHeight="1" spans="1:5">
      <c r="A180" s="25"/>
      <c r="B180" s="26"/>
      <c r="C180" s="27"/>
      <c r="D180" s="23" t="s">
        <v>5670</v>
      </c>
      <c r="E180" s="28"/>
    </row>
    <row r="181" ht="34.35" customHeight="1" spans="1:5">
      <c r="A181" s="25"/>
      <c r="B181" s="26"/>
      <c r="C181" s="27"/>
      <c r="D181" s="23" t="s">
        <v>5671</v>
      </c>
      <c r="E181" s="28"/>
    </row>
    <row r="182" ht="34.35" customHeight="1" spans="1:5">
      <c r="A182" s="29"/>
      <c r="B182" s="30"/>
      <c r="C182" s="31"/>
      <c r="D182" s="23" t="s">
        <v>5672</v>
      </c>
      <c r="E182" s="32"/>
    </row>
    <row r="183" ht="34.35" customHeight="1" spans="1:5">
      <c r="A183" s="7">
        <v>31</v>
      </c>
      <c r="B183" s="8" t="s">
        <v>1338</v>
      </c>
      <c r="C183" s="9" t="s">
        <v>5673</v>
      </c>
      <c r="D183" s="10" t="s">
        <v>5674</v>
      </c>
      <c r="E183" s="11" t="str">
        <f>HYPERLINK("http://blogfile.huashijingji.com/BlogFile/502-吴娥老师.zip","课程包下载")</f>
        <v>课程包下载</v>
      </c>
    </row>
    <row r="184" ht="34.35" customHeight="1" spans="1:5">
      <c r="A184" s="12"/>
      <c r="B184" s="13"/>
      <c r="C184" s="14"/>
      <c r="D184" s="10" t="s">
        <v>5675</v>
      </c>
      <c r="E184" s="15"/>
    </row>
    <row r="185" ht="34.35" customHeight="1" spans="1:5">
      <c r="A185" s="12"/>
      <c r="B185" s="13"/>
      <c r="C185" s="14"/>
      <c r="D185" s="10" t="s">
        <v>5676</v>
      </c>
      <c r="E185" s="15"/>
    </row>
    <row r="186" ht="34.35" customHeight="1" spans="1:5">
      <c r="A186" s="12"/>
      <c r="B186" s="13"/>
      <c r="C186" s="14"/>
      <c r="D186" s="10" t="s">
        <v>5677</v>
      </c>
      <c r="E186" s="15"/>
    </row>
    <row r="187" ht="34.35" customHeight="1" spans="1:5">
      <c r="A187" s="12"/>
      <c r="B187" s="13"/>
      <c r="C187" s="14"/>
      <c r="D187" s="10" t="s">
        <v>5678</v>
      </c>
      <c r="E187" s="15"/>
    </row>
    <row r="188" ht="34.35" customHeight="1" spans="1:5">
      <c r="A188" s="16"/>
      <c r="B188" s="17"/>
      <c r="C188" s="18"/>
      <c r="D188" s="10" t="s">
        <v>5679</v>
      </c>
      <c r="E188" s="19"/>
    </row>
    <row r="189" ht="34.35" customHeight="1" spans="1:5">
      <c r="A189" s="20">
        <v>32</v>
      </c>
      <c r="B189" s="21" t="s">
        <v>1382</v>
      </c>
      <c r="C189" s="22" t="s">
        <v>5680</v>
      </c>
      <c r="D189" s="23" t="s">
        <v>5681</v>
      </c>
      <c r="E189" s="24" t="str">
        <f>HYPERLINK("http://blogfile.huashijingji.com/BlogFile/514-刘亮老师.zip","课程包下载")</f>
        <v>课程包下载</v>
      </c>
    </row>
    <row r="190" ht="34.35" customHeight="1" spans="1:5">
      <c r="A190" s="25"/>
      <c r="B190" s="26"/>
      <c r="C190" s="27"/>
      <c r="D190" s="23" t="s">
        <v>5682</v>
      </c>
      <c r="E190" s="28"/>
    </row>
    <row r="191" ht="34.35" customHeight="1" spans="1:5">
      <c r="A191" s="25"/>
      <c r="B191" s="26"/>
      <c r="C191" s="27"/>
      <c r="D191" s="23" t="s">
        <v>5683</v>
      </c>
      <c r="E191" s="28"/>
    </row>
    <row r="192" ht="34.35" customHeight="1" spans="1:5">
      <c r="A192" s="25"/>
      <c r="B192" s="26"/>
      <c r="C192" s="27"/>
      <c r="D192" s="23" t="s">
        <v>5684</v>
      </c>
      <c r="E192" s="28"/>
    </row>
    <row r="193" ht="34.35" customHeight="1" spans="1:5">
      <c r="A193" s="25"/>
      <c r="B193" s="26"/>
      <c r="C193" s="27"/>
      <c r="D193" s="23" t="s">
        <v>5685</v>
      </c>
      <c r="E193" s="28"/>
    </row>
    <row r="194" ht="34.35" customHeight="1" spans="1:5">
      <c r="A194" s="29"/>
      <c r="B194" s="30"/>
      <c r="C194" s="31"/>
      <c r="D194" s="23" t="s">
        <v>5686</v>
      </c>
      <c r="E194" s="32"/>
    </row>
    <row r="195" ht="34.35" customHeight="1" spans="1:5">
      <c r="A195" s="7">
        <v>33</v>
      </c>
      <c r="B195" s="8" t="s">
        <v>1600</v>
      </c>
      <c r="C195" s="9" t="s">
        <v>5687</v>
      </c>
      <c r="D195" s="10" t="s">
        <v>5688</v>
      </c>
      <c r="E195" s="11" t="str">
        <f>HYPERLINK("http://blogfile.huashijingji.com/BlogFile/594-何朔老师.zip","课程包下载")</f>
        <v>课程包下载</v>
      </c>
    </row>
    <row r="196" ht="34.35" customHeight="1" spans="1:5">
      <c r="A196" s="12"/>
      <c r="B196" s="13"/>
      <c r="C196" s="14"/>
      <c r="D196" s="10" t="s">
        <v>5689</v>
      </c>
      <c r="E196" s="15"/>
    </row>
    <row r="197" ht="34.35" customHeight="1" spans="1:5">
      <c r="A197" s="12"/>
      <c r="B197" s="13"/>
      <c r="C197" s="14"/>
      <c r="D197" s="10" t="s">
        <v>5690</v>
      </c>
      <c r="E197" s="15"/>
    </row>
    <row r="198" ht="34.35" customHeight="1" spans="1:5">
      <c r="A198" s="12"/>
      <c r="B198" s="13"/>
      <c r="C198" s="14"/>
      <c r="D198" s="10" t="s">
        <v>5691</v>
      </c>
      <c r="E198" s="15"/>
    </row>
    <row r="199" ht="34.35" customHeight="1" spans="1:5">
      <c r="A199" s="12"/>
      <c r="B199" s="13"/>
      <c r="C199" s="14"/>
      <c r="D199" s="10" t="s">
        <v>5692</v>
      </c>
      <c r="E199" s="15"/>
    </row>
    <row r="200" ht="34.35" customHeight="1" spans="1:5">
      <c r="A200" s="16"/>
      <c r="B200" s="17"/>
      <c r="C200" s="18"/>
      <c r="D200" s="10" t="s">
        <v>5693</v>
      </c>
      <c r="E200" s="19"/>
    </row>
    <row r="201" ht="34.35" customHeight="1" spans="1:5">
      <c r="A201" s="20">
        <v>34</v>
      </c>
      <c r="B201" s="21" t="s">
        <v>1620</v>
      </c>
      <c r="C201" s="22" t="s">
        <v>5694</v>
      </c>
      <c r="D201" s="23" t="s">
        <v>5695</v>
      </c>
      <c r="E201" s="24" t="str">
        <f>HYPERLINK("http://blogfile.huashijingji.com/BlogFile/598-余丹老师.zip","课程包下载")</f>
        <v>课程包下载</v>
      </c>
    </row>
    <row r="202" ht="34.35" customHeight="1" spans="1:5">
      <c r="A202" s="25"/>
      <c r="B202" s="26"/>
      <c r="C202" s="27"/>
      <c r="D202" s="23" t="s">
        <v>5696</v>
      </c>
      <c r="E202" s="28"/>
    </row>
    <row r="203" ht="34.35" customHeight="1" spans="1:5">
      <c r="A203" s="25"/>
      <c r="B203" s="26"/>
      <c r="C203" s="27"/>
      <c r="D203" s="23" t="s">
        <v>5697</v>
      </c>
      <c r="E203" s="28"/>
    </row>
    <row r="204" ht="34.35" customHeight="1" spans="1:5">
      <c r="A204" s="25"/>
      <c r="B204" s="26"/>
      <c r="C204" s="27"/>
      <c r="D204" s="23" t="s">
        <v>5698</v>
      </c>
      <c r="E204" s="28"/>
    </row>
    <row r="205" ht="34.35" customHeight="1" spans="1:5">
      <c r="A205" s="25"/>
      <c r="B205" s="26"/>
      <c r="C205" s="27"/>
      <c r="D205" s="23" t="s">
        <v>5699</v>
      </c>
      <c r="E205" s="28"/>
    </row>
    <row r="206" ht="34.35" customHeight="1" spans="1:5">
      <c r="A206" s="29"/>
      <c r="B206" s="30"/>
      <c r="C206" s="31"/>
      <c r="D206" s="23" t="s">
        <v>5700</v>
      </c>
      <c r="E206" s="32"/>
    </row>
    <row r="207" ht="34.35" customHeight="1" spans="1:5">
      <c r="A207" s="7">
        <v>35</v>
      </c>
      <c r="B207" s="8" t="s">
        <v>1831</v>
      </c>
      <c r="C207" s="9" t="s">
        <v>5701</v>
      </c>
      <c r="D207" s="10" t="s">
        <v>3158</v>
      </c>
      <c r="E207" s="11" t="str">
        <f>HYPERLINK("http://blogfile.huashijingji.com/BlogFile/654-钮宏涛老师.zip","课程包下载")</f>
        <v>课程包下载</v>
      </c>
    </row>
    <row r="208" ht="34.35" customHeight="1" spans="1:5">
      <c r="A208" s="12"/>
      <c r="B208" s="13"/>
      <c r="C208" s="14"/>
      <c r="D208" s="10" t="s">
        <v>5702</v>
      </c>
      <c r="E208" s="15"/>
    </row>
    <row r="209" ht="34.35" customHeight="1" spans="1:5">
      <c r="A209" s="12"/>
      <c r="B209" s="13"/>
      <c r="C209" s="14"/>
      <c r="D209" s="10" t="s">
        <v>5703</v>
      </c>
      <c r="E209" s="15"/>
    </row>
    <row r="210" ht="34.35" customHeight="1" spans="1:5">
      <c r="A210" s="12"/>
      <c r="B210" s="13"/>
      <c r="C210" s="14"/>
      <c r="D210" s="10" t="s">
        <v>5704</v>
      </c>
      <c r="E210" s="15"/>
    </row>
    <row r="211" ht="34.35" customHeight="1" spans="1:5">
      <c r="A211" s="12"/>
      <c r="B211" s="13"/>
      <c r="C211" s="14"/>
      <c r="D211" s="10" t="s">
        <v>5705</v>
      </c>
      <c r="E211" s="15"/>
    </row>
    <row r="212" ht="34.35" customHeight="1" spans="1:5">
      <c r="A212" s="16"/>
      <c r="B212" s="17"/>
      <c r="C212" s="18"/>
      <c r="D212" s="10" t="s">
        <v>5706</v>
      </c>
      <c r="E212" s="19"/>
    </row>
    <row r="213" ht="34.35" customHeight="1" spans="1:5">
      <c r="A213" s="20">
        <v>36</v>
      </c>
      <c r="B213" s="21" t="s">
        <v>1911</v>
      </c>
      <c r="C213" s="22" t="s">
        <v>5707</v>
      </c>
      <c r="D213" s="23" t="s">
        <v>5708</v>
      </c>
      <c r="E213" s="24" t="str">
        <f>HYPERLINK("http://blogfile.huashijingji.com/BlogFile/676-胡晓老师.zip","课程包下载")</f>
        <v>课程包下载</v>
      </c>
    </row>
    <row r="214" ht="34.35" customHeight="1" spans="1:5">
      <c r="A214" s="25"/>
      <c r="B214" s="26"/>
      <c r="C214" s="27"/>
      <c r="D214" s="23" t="s">
        <v>5709</v>
      </c>
      <c r="E214" s="28"/>
    </row>
    <row r="215" ht="34.35" customHeight="1" spans="1:5">
      <c r="A215" s="25"/>
      <c r="B215" s="26"/>
      <c r="C215" s="27"/>
      <c r="D215" s="23" t="s">
        <v>5710</v>
      </c>
      <c r="E215" s="28"/>
    </row>
    <row r="216" ht="34.35" customHeight="1" spans="1:5">
      <c r="A216" s="25"/>
      <c r="B216" s="26"/>
      <c r="C216" s="27"/>
      <c r="D216" s="23" t="s">
        <v>5711</v>
      </c>
      <c r="E216" s="28"/>
    </row>
    <row r="217" ht="34.35" customHeight="1" spans="1:5">
      <c r="A217" s="25"/>
      <c r="B217" s="26"/>
      <c r="C217" s="27"/>
      <c r="D217" s="23" t="s">
        <v>5712</v>
      </c>
      <c r="E217" s="28"/>
    </row>
    <row r="218" ht="34.35" customHeight="1" spans="1:5">
      <c r="A218" s="29"/>
      <c r="B218" s="30"/>
      <c r="C218" s="31"/>
      <c r="D218" s="23" t="s">
        <v>5713</v>
      </c>
      <c r="E218" s="32"/>
    </row>
    <row r="219" ht="34.35" customHeight="1" spans="1:5">
      <c r="A219" s="7">
        <v>37</v>
      </c>
      <c r="B219" s="8" t="s">
        <v>2234</v>
      </c>
      <c r="C219" s="9" t="s">
        <v>5714</v>
      </c>
      <c r="D219" s="10" t="s">
        <v>5715</v>
      </c>
      <c r="E219" s="11" t="str">
        <f>HYPERLINK("http://blogfile.huashijingji.com/BlogFile/760-章立老师.zip","课程包下载")</f>
        <v>课程包下载</v>
      </c>
    </row>
    <row r="220" ht="34.35" customHeight="1" spans="1:5">
      <c r="A220" s="12"/>
      <c r="B220" s="13"/>
      <c r="C220" s="14"/>
      <c r="D220" s="10" t="s">
        <v>5716</v>
      </c>
      <c r="E220" s="15"/>
    </row>
    <row r="221" ht="34.35" customHeight="1" spans="1:5">
      <c r="A221" s="12"/>
      <c r="B221" s="13"/>
      <c r="C221" s="14"/>
      <c r="D221" s="10" t="s">
        <v>5717</v>
      </c>
      <c r="E221" s="15"/>
    </row>
    <row r="222" ht="34.35" customHeight="1" spans="1:5">
      <c r="A222" s="12"/>
      <c r="B222" s="13"/>
      <c r="C222" s="14"/>
      <c r="D222" s="10" t="s">
        <v>5718</v>
      </c>
      <c r="E222" s="15"/>
    </row>
    <row r="223" ht="34.35" customHeight="1" spans="1:5">
      <c r="A223" s="12"/>
      <c r="B223" s="13"/>
      <c r="C223" s="14"/>
      <c r="D223" s="10" t="s">
        <v>5719</v>
      </c>
      <c r="E223" s="15"/>
    </row>
    <row r="224" ht="34.35" customHeight="1" spans="1:5">
      <c r="A224" s="16"/>
      <c r="B224" s="17"/>
      <c r="C224" s="18"/>
      <c r="D224" s="10" t="s">
        <v>5720</v>
      </c>
      <c r="E224" s="19"/>
    </row>
    <row r="225" ht="34.35" customHeight="1" spans="1:5">
      <c r="A225" s="20">
        <v>38</v>
      </c>
      <c r="B225" s="21" t="s">
        <v>2305</v>
      </c>
      <c r="C225" s="22" t="s">
        <v>5721</v>
      </c>
      <c r="D225" s="23" t="s">
        <v>5722</v>
      </c>
      <c r="E225" s="24" t="str">
        <f>HYPERLINK("http://blogfile.huashijingji.com/BlogFile/779-杨涛老师.zip","课程包下载")</f>
        <v>课程包下载</v>
      </c>
    </row>
    <row r="226" ht="34.35" customHeight="1" spans="1:5">
      <c r="A226" s="25"/>
      <c r="B226" s="26"/>
      <c r="C226" s="27"/>
      <c r="D226" s="23" t="s">
        <v>5723</v>
      </c>
      <c r="E226" s="28"/>
    </row>
    <row r="227" ht="34.35" customHeight="1" spans="1:5">
      <c r="A227" s="25"/>
      <c r="B227" s="26"/>
      <c r="C227" s="27"/>
      <c r="D227" s="23" t="s">
        <v>5724</v>
      </c>
      <c r="E227" s="28"/>
    </row>
    <row r="228" ht="34.35" customHeight="1" spans="1:5">
      <c r="A228" s="25"/>
      <c r="B228" s="26"/>
      <c r="C228" s="27"/>
      <c r="D228" s="23" t="s">
        <v>5725</v>
      </c>
      <c r="E228" s="28"/>
    </row>
    <row r="229" ht="34.35" customHeight="1" spans="1:5">
      <c r="A229" s="25"/>
      <c r="B229" s="26"/>
      <c r="C229" s="27"/>
      <c r="D229" s="23" t="s">
        <v>5726</v>
      </c>
      <c r="E229" s="28"/>
    </row>
    <row r="230" ht="34.35" customHeight="1" spans="1:5">
      <c r="A230" s="29"/>
      <c r="B230" s="30"/>
      <c r="C230" s="31"/>
      <c r="D230" s="23" t="s">
        <v>5727</v>
      </c>
      <c r="E230" s="32"/>
    </row>
    <row r="231" ht="34.35" customHeight="1" spans="1:5">
      <c r="A231" s="7">
        <v>39</v>
      </c>
      <c r="B231" s="8" t="s">
        <v>2309</v>
      </c>
      <c r="C231" s="9" t="s">
        <v>5728</v>
      </c>
      <c r="D231" s="10" t="s">
        <v>5729</v>
      </c>
      <c r="E231" s="11" t="str">
        <f>HYPERLINK("http://blogfile.huashijingji.com/BlogFile/780-成远老师.zip","课程包下载")</f>
        <v>课程包下载</v>
      </c>
    </row>
    <row r="232" ht="34.35" customHeight="1" spans="1:5">
      <c r="A232" s="12"/>
      <c r="B232" s="13"/>
      <c r="C232" s="14"/>
      <c r="D232" s="10" t="s">
        <v>5730</v>
      </c>
      <c r="E232" s="15"/>
    </row>
    <row r="233" ht="34.35" customHeight="1" spans="1:5">
      <c r="A233" s="12"/>
      <c r="B233" s="13"/>
      <c r="C233" s="14"/>
      <c r="D233" s="10" t="s">
        <v>5731</v>
      </c>
      <c r="E233" s="15"/>
    </row>
    <row r="234" ht="34.35" customHeight="1" spans="1:5">
      <c r="A234" s="12"/>
      <c r="B234" s="13"/>
      <c r="C234" s="14"/>
      <c r="D234" s="10" t="s">
        <v>5732</v>
      </c>
      <c r="E234" s="15"/>
    </row>
    <row r="235" ht="34.35" customHeight="1" spans="1:5">
      <c r="A235" s="12"/>
      <c r="B235" s="13"/>
      <c r="C235" s="14"/>
      <c r="D235" s="10" t="s">
        <v>5733</v>
      </c>
      <c r="E235" s="15"/>
    </row>
    <row r="236" ht="34.35" customHeight="1" spans="1:5">
      <c r="A236" s="16"/>
      <c r="B236" s="17"/>
      <c r="C236" s="18"/>
      <c r="D236" s="10" t="s">
        <v>5734</v>
      </c>
      <c r="E236" s="19"/>
    </row>
    <row r="237" ht="34.35" customHeight="1" spans="1:5">
      <c r="A237" s="20">
        <v>40</v>
      </c>
      <c r="B237" s="21" t="s">
        <v>2336</v>
      </c>
      <c r="C237" s="22" t="s">
        <v>5735</v>
      </c>
      <c r="D237" s="23" t="s">
        <v>5736</v>
      </c>
      <c r="E237" s="24" t="str">
        <f>HYPERLINK("http://blogfile.huashijingji.com/BlogFile/787-天马老师.zip","课程包下载")</f>
        <v>课程包下载</v>
      </c>
    </row>
    <row r="238" ht="34.35" customHeight="1" spans="1:5">
      <c r="A238" s="25"/>
      <c r="B238" s="26"/>
      <c r="C238" s="27"/>
      <c r="D238" s="23" t="s">
        <v>5737</v>
      </c>
      <c r="E238" s="28"/>
    </row>
    <row r="239" ht="34.35" customHeight="1" spans="1:5">
      <c r="A239" s="25"/>
      <c r="B239" s="26"/>
      <c r="C239" s="27"/>
      <c r="D239" s="23" t="s">
        <v>5738</v>
      </c>
      <c r="E239" s="28"/>
    </row>
    <row r="240" ht="34.35" customHeight="1" spans="1:5">
      <c r="A240" s="25"/>
      <c r="B240" s="26"/>
      <c r="C240" s="27"/>
      <c r="D240" s="23" t="s">
        <v>5739</v>
      </c>
      <c r="E240" s="28"/>
    </row>
    <row r="241" ht="34.35" customHeight="1" spans="1:5">
      <c r="A241" s="25"/>
      <c r="B241" s="26"/>
      <c r="C241" s="27"/>
      <c r="D241" s="23" t="s">
        <v>5740</v>
      </c>
      <c r="E241" s="28"/>
    </row>
    <row r="242" ht="34.35" customHeight="1" spans="1:5">
      <c r="A242" s="29"/>
      <c r="B242" s="30"/>
      <c r="C242" s="31"/>
      <c r="D242" s="23" t="s">
        <v>5741</v>
      </c>
      <c r="E242" s="32"/>
    </row>
    <row r="243" ht="34.35" customHeight="1" spans="1:5">
      <c r="A243" s="7">
        <v>41</v>
      </c>
      <c r="B243" s="8" t="s">
        <v>2596</v>
      </c>
      <c r="C243" s="9" t="s">
        <v>5742</v>
      </c>
      <c r="D243" s="10" t="s">
        <v>5743</v>
      </c>
      <c r="E243" s="11" t="str">
        <f>HYPERLINK("http://blogfile.huashijingji.com/BlogFile/869-王渊老师.zip","课程包下载")</f>
        <v>课程包下载</v>
      </c>
    </row>
    <row r="244" ht="34.35" customHeight="1" spans="1:5">
      <c r="A244" s="12"/>
      <c r="B244" s="13"/>
      <c r="C244" s="14"/>
      <c r="D244" s="10" t="s">
        <v>5744</v>
      </c>
      <c r="E244" s="15"/>
    </row>
    <row r="245" ht="34.35" customHeight="1" spans="1:5">
      <c r="A245" s="12"/>
      <c r="B245" s="13"/>
      <c r="C245" s="14"/>
      <c r="D245" s="10" t="s">
        <v>5745</v>
      </c>
      <c r="E245" s="15"/>
    </row>
    <row r="246" ht="34.35" customHeight="1" spans="1:5">
      <c r="A246" s="12"/>
      <c r="B246" s="13"/>
      <c r="C246" s="14"/>
      <c r="D246" s="10" t="s">
        <v>5746</v>
      </c>
      <c r="E246" s="15"/>
    </row>
    <row r="247" ht="34.35" customHeight="1" spans="1:5">
      <c r="A247" s="12"/>
      <c r="B247" s="13"/>
      <c r="C247" s="14"/>
      <c r="D247" s="10" t="s">
        <v>5747</v>
      </c>
      <c r="E247" s="15"/>
    </row>
    <row r="248" ht="34.35" customHeight="1" spans="1:5">
      <c r="A248" s="16"/>
      <c r="B248" s="17"/>
      <c r="C248" s="18"/>
      <c r="D248" s="10" t="s">
        <v>5748</v>
      </c>
      <c r="E248" s="19"/>
    </row>
    <row r="249" ht="34.35" customHeight="1" spans="1:5">
      <c r="A249" s="20">
        <v>42</v>
      </c>
      <c r="B249" s="21" t="s">
        <v>733</v>
      </c>
      <c r="C249" s="22" t="s">
        <v>5749</v>
      </c>
      <c r="D249" s="23" t="s">
        <v>5750</v>
      </c>
      <c r="E249" s="24" t="str">
        <f>HYPERLINK("http://blogfile.huashijingji.com/BlogFile/276-查玉红老师.zip","课程包下载")</f>
        <v>课程包下载</v>
      </c>
    </row>
    <row r="250" ht="34.35" customHeight="1" spans="1:5">
      <c r="A250" s="25"/>
      <c r="B250" s="26"/>
      <c r="C250" s="27"/>
      <c r="D250" s="23" t="s">
        <v>5751</v>
      </c>
      <c r="E250" s="28"/>
    </row>
    <row r="251" ht="34.35" customHeight="1" spans="1:5">
      <c r="A251" s="25"/>
      <c r="B251" s="26"/>
      <c r="C251" s="27"/>
      <c r="D251" s="23" t="s">
        <v>5752</v>
      </c>
      <c r="E251" s="28"/>
    </row>
    <row r="252" ht="34.35" customHeight="1" spans="1:5">
      <c r="A252" s="25"/>
      <c r="B252" s="26"/>
      <c r="C252" s="27"/>
      <c r="D252" s="23" t="s">
        <v>5753</v>
      </c>
      <c r="E252" s="28"/>
    </row>
    <row r="253" ht="34.35" customHeight="1" spans="1:5">
      <c r="A253" s="25"/>
      <c r="B253" s="26"/>
      <c r="C253" s="27"/>
      <c r="D253" s="23" t="s">
        <v>5754</v>
      </c>
      <c r="E253" s="28"/>
    </row>
    <row r="254" ht="34.35" customHeight="1" spans="1:5">
      <c r="A254" s="29"/>
      <c r="B254" s="30"/>
      <c r="C254" s="31"/>
      <c r="D254" s="23" t="s">
        <v>5755</v>
      </c>
      <c r="E254" s="32"/>
    </row>
    <row r="255" ht="34.35" customHeight="1" spans="1:5">
      <c r="A255" s="7">
        <v>43</v>
      </c>
      <c r="B255" s="8" t="s">
        <v>1564</v>
      </c>
      <c r="C255" s="9" t="s">
        <v>5756</v>
      </c>
      <c r="D255" s="10" t="s">
        <v>5757</v>
      </c>
      <c r="E255" s="11" t="str">
        <f>HYPERLINK("http://blogfile.huashijingji.com/BlogFile/581-杨三石老师.zip","课程包下载")</f>
        <v>课程包下载</v>
      </c>
    </row>
    <row r="256" ht="34.35" customHeight="1" spans="1:5">
      <c r="A256" s="12"/>
      <c r="B256" s="13"/>
      <c r="C256" s="14"/>
      <c r="D256" s="10" t="s">
        <v>5758</v>
      </c>
      <c r="E256" s="15"/>
    </row>
    <row r="257" ht="34.35" customHeight="1" spans="1:5">
      <c r="A257" s="12"/>
      <c r="B257" s="13"/>
      <c r="C257" s="14"/>
      <c r="D257" s="10" t="s">
        <v>5759</v>
      </c>
      <c r="E257" s="15"/>
    </row>
    <row r="258" ht="34.35" customHeight="1" spans="1:5">
      <c r="A258" s="12"/>
      <c r="B258" s="13"/>
      <c r="C258" s="14"/>
      <c r="D258" s="10" t="s">
        <v>5760</v>
      </c>
      <c r="E258" s="15"/>
    </row>
    <row r="259" ht="34.35" customHeight="1" spans="1:5">
      <c r="A259" s="12"/>
      <c r="B259" s="13"/>
      <c r="C259" s="14"/>
      <c r="D259" s="10" t="s">
        <v>5761</v>
      </c>
      <c r="E259" s="15"/>
    </row>
    <row r="260" ht="34.35" customHeight="1" spans="1:5">
      <c r="A260" s="16"/>
      <c r="B260" s="17"/>
      <c r="C260" s="18"/>
      <c r="D260" s="10" t="s">
        <v>5762</v>
      </c>
      <c r="E260" s="19"/>
    </row>
    <row r="261" ht="34.35" customHeight="1" spans="1:5">
      <c r="A261" s="20">
        <v>44</v>
      </c>
      <c r="B261" s="21" t="s">
        <v>2014</v>
      </c>
      <c r="C261" s="22" t="s">
        <v>5763</v>
      </c>
      <c r="D261" s="23" t="s">
        <v>5577</v>
      </c>
      <c r="E261" s="24" t="str">
        <f>HYPERLINK("http://blogfile.huashijingji.com/BlogFile/701-王伟老师.zip","课程包下载")</f>
        <v>课程包下载</v>
      </c>
    </row>
    <row r="262" ht="34.35" customHeight="1" spans="1:5">
      <c r="A262" s="25"/>
      <c r="B262" s="26"/>
      <c r="C262" s="27"/>
      <c r="D262" s="23" t="s">
        <v>5764</v>
      </c>
      <c r="E262" s="28"/>
    </row>
    <row r="263" ht="34.35" customHeight="1" spans="1:5">
      <c r="A263" s="25"/>
      <c r="B263" s="26"/>
      <c r="C263" s="27"/>
      <c r="D263" s="23" t="s">
        <v>5574</v>
      </c>
      <c r="E263" s="28"/>
    </row>
    <row r="264" ht="34.35" customHeight="1" spans="1:5">
      <c r="A264" s="25"/>
      <c r="B264" s="26"/>
      <c r="C264" s="27"/>
      <c r="D264" s="23" t="s">
        <v>5765</v>
      </c>
      <c r="E264" s="28"/>
    </row>
    <row r="265" ht="34.35" customHeight="1" spans="1:5">
      <c r="A265" s="25"/>
      <c r="B265" s="26"/>
      <c r="C265" s="27"/>
      <c r="D265" s="23" t="s">
        <v>5766</v>
      </c>
      <c r="E265" s="28"/>
    </row>
    <row r="266" ht="34.35" customHeight="1" spans="1:5">
      <c r="A266" s="29"/>
      <c r="B266" s="30"/>
      <c r="C266" s="31"/>
      <c r="D266" s="23" t="s">
        <v>5767</v>
      </c>
      <c r="E266" s="32"/>
    </row>
    <row r="267" ht="34.35" customHeight="1" spans="1:5">
      <c r="A267" s="7">
        <v>45</v>
      </c>
      <c r="B267" s="8" t="s">
        <v>2545</v>
      </c>
      <c r="C267" s="9" t="s">
        <v>5768</v>
      </c>
      <c r="D267" s="10" t="s">
        <v>5769</v>
      </c>
      <c r="E267" s="11" t="str">
        <f>HYPERLINK("http://blogfile.huashijingji.com/BlogFile/845-梦瑶老师.zip","课程包下载")</f>
        <v>课程包下载</v>
      </c>
    </row>
    <row r="268" ht="34.35" customHeight="1" spans="1:5">
      <c r="A268" s="12"/>
      <c r="B268" s="13"/>
      <c r="C268" s="14"/>
      <c r="D268" s="10" t="s">
        <v>5770</v>
      </c>
      <c r="E268" s="15"/>
    </row>
    <row r="269" ht="34.35" customHeight="1" spans="1:5">
      <c r="A269" s="12"/>
      <c r="B269" s="13"/>
      <c r="C269" s="14"/>
      <c r="D269" s="10" t="s">
        <v>5771</v>
      </c>
      <c r="E269" s="15"/>
    </row>
    <row r="270" ht="34.35" customHeight="1" spans="1:5">
      <c r="A270" s="12"/>
      <c r="B270" s="13"/>
      <c r="C270" s="14"/>
      <c r="D270" s="10" t="s">
        <v>5772</v>
      </c>
      <c r="E270" s="15"/>
    </row>
    <row r="271" ht="34.35" customHeight="1" spans="1:5">
      <c r="A271" s="12"/>
      <c r="B271" s="13"/>
      <c r="C271" s="14"/>
      <c r="D271" s="10" t="s">
        <v>5773</v>
      </c>
      <c r="E271" s="15"/>
    </row>
    <row r="272" ht="34.35" customHeight="1" spans="1:5">
      <c r="A272" s="16"/>
      <c r="B272" s="17"/>
      <c r="C272" s="18"/>
      <c r="D272" s="10" t="s">
        <v>5774</v>
      </c>
      <c r="E272" s="19"/>
    </row>
    <row r="273" ht="34.35" customHeight="1" spans="1:5">
      <c r="A273" s="20">
        <v>46</v>
      </c>
      <c r="B273" s="21" t="s">
        <v>2548</v>
      </c>
      <c r="C273" s="22" t="s">
        <v>5775</v>
      </c>
      <c r="D273" s="23" t="s">
        <v>5776</v>
      </c>
      <c r="E273" s="24" t="str">
        <f>HYPERLINK("http://blogfile.huashijingji.com/BlogFile/846-向立黎老师.zip","课程包下载")</f>
        <v>课程包下载</v>
      </c>
    </row>
    <row r="274" ht="34.35" customHeight="1" spans="1:5">
      <c r="A274" s="25"/>
      <c r="B274" s="26"/>
      <c r="C274" s="27"/>
      <c r="D274" s="23" t="s">
        <v>5777</v>
      </c>
      <c r="E274" s="28"/>
    </row>
    <row r="275" ht="34.35" customHeight="1" spans="1:5">
      <c r="A275" s="25"/>
      <c r="B275" s="26"/>
      <c r="C275" s="27"/>
      <c r="D275" s="23" t="s">
        <v>5778</v>
      </c>
      <c r="E275" s="28"/>
    </row>
    <row r="276" ht="34.35" customHeight="1" spans="1:5">
      <c r="A276" s="25"/>
      <c r="B276" s="26"/>
      <c r="C276" s="27"/>
      <c r="D276" s="23" t="s">
        <v>5779</v>
      </c>
      <c r="E276" s="28"/>
    </row>
    <row r="277" ht="34.35" customHeight="1" spans="1:5">
      <c r="A277" s="25"/>
      <c r="B277" s="26"/>
      <c r="C277" s="27"/>
      <c r="D277" s="23" t="s">
        <v>5780</v>
      </c>
      <c r="E277" s="28"/>
    </row>
    <row r="278" ht="34.35" customHeight="1" spans="1:5">
      <c r="A278" s="29"/>
      <c r="B278" s="30"/>
      <c r="C278" s="31"/>
      <c r="D278" s="23" t="s">
        <v>5781</v>
      </c>
      <c r="E278" s="32"/>
    </row>
    <row r="279" ht="34.35" customHeight="1" spans="1:5">
      <c r="A279" s="7">
        <v>47</v>
      </c>
      <c r="B279" s="8" t="s">
        <v>2601</v>
      </c>
      <c r="C279" s="9" t="s">
        <v>5782</v>
      </c>
      <c r="D279" s="10" t="s">
        <v>5783</v>
      </c>
      <c r="E279" s="11" t="str">
        <f>HYPERLINK("http://blogfile.huashijingji.com/BlogFile/870-沈瑞江老师.zip","课程包下载")</f>
        <v>课程包下载</v>
      </c>
    </row>
    <row r="280" ht="34.35" customHeight="1" spans="1:5">
      <c r="A280" s="12"/>
      <c r="B280" s="13"/>
      <c r="C280" s="14"/>
      <c r="D280" s="10" t="s">
        <v>5784</v>
      </c>
      <c r="E280" s="15"/>
    </row>
    <row r="281" ht="34.35" customHeight="1" spans="1:5">
      <c r="A281" s="12"/>
      <c r="B281" s="13"/>
      <c r="C281" s="14"/>
      <c r="D281" s="10" t="s">
        <v>5785</v>
      </c>
      <c r="E281" s="15"/>
    </row>
    <row r="282" ht="34.35" customHeight="1" spans="1:5">
      <c r="A282" s="12"/>
      <c r="B282" s="13"/>
      <c r="C282" s="14"/>
      <c r="D282" s="10" t="s">
        <v>5786</v>
      </c>
      <c r="E282" s="15"/>
    </row>
    <row r="283" ht="34.35" customHeight="1" spans="1:5">
      <c r="A283" s="12"/>
      <c r="B283" s="13"/>
      <c r="C283" s="14"/>
      <c r="D283" s="10" t="s">
        <v>5787</v>
      </c>
      <c r="E283" s="15"/>
    </row>
    <row r="284" ht="34.35" customHeight="1" spans="1:5">
      <c r="A284" s="16"/>
      <c r="B284" s="17"/>
      <c r="C284" s="18"/>
      <c r="D284" s="10" t="s">
        <v>5788</v>
      </c>
      <c r="E284" s="19"/>
    </row>
    <row r="285" ht="34.35" customHeight="1" spans="1:5">
      <c r="A285" s="20">
        <v>48</v>
      </c>
      <c r="B285" s="21" t="s">
        <v>2645</v>
      </c>
      <c r="C285" s="22" t="s">
        <v>5789</v>
      </c>
      <c r="D285" s="23" t="s">
        <v>5790</v>
      </c>
      <c r="E285" s="24" t="str">
        <f>HYPERLINK("http://blogfile.huashijingji.com/BlogFile/774-曹道云老师.zip","课程包下载")</f>
        <v>课程包下载</v>
      </c>
    </row>
    <row r="286" ht="34.35" customHeight="1" spans="1:5">
      <c r="A286" s="25"/>
      <c r="B286" s="26"/>
      <c r="C286" s="27"/>
      <c r="D286" s="23" t="s">
        <v>5791</v>
      </c>
      <c r="E286" s="28"/>
    </row>
    <row r="287" ht="34.35" customHeight="1" spans="1:5">
      <c r="A287" s="25"/>
      <c r="B287" s="26"/>
      <c r="C287" s="27"/>
      <c r="D287" s="23" t="s">
        <v>5792</v>
      </c>
      <c r="E287" s="28"/>
    </row>
    <row r="288" ht="34.35" customHeight="1" spans="1:5">
      <c r="A288" s="25"/>
      <c r="B288" s="26"/>
      <c r="C288" s="27"/>
      <c r="D288" s="23" t="s">
        <v>5793</v>
      </c>
      <c r="E288" s="28"/>
    </row>
    <row r="289" ht="34.35" customHeight="1" spans="1:5">
      <c r="A289" s="25"/>
      <c r="B289" s="26"/>
      <c r="C289" s="27"/>
      <c r="D289" s="23" t="s">
        <v>5794</v>
      </c>
      <c r="E289" s="28"/>
    </row>
    <row r="290" ht="34.35" customHeight="1" spans="1:5">
      <c r="A290" s="29"/>
      <c r="B290" s="30"/>
      <c r="C290" s="31"/>
      <c r="D290" s="23" t="s">
        <v>5795</v>
      </c>
      <c r="E290" s="32"/>
    </row>
    <row r="291" ht="34.35" customHeight="1" spans="1:5">
      <c r="A291" s="7">
        <v>49</v>
      </c>
      <c r="B291" s="8" t="s">
        <v>2319</v>
      </c>
      <c r="C291" s="9" t="s">
        <v>5796</v>
      </c>
      <c r="D291" s="10" t="s">
        <v>5797</v>
      </c>
      <c r="E291" s="11" t="str">
        <f>HYPERLINK("http://blogfile.huashijingji.com/BlogFile/783-李国勇老师.zip","课程包下载")</f>
        <v>课程包下载</v>
      </c>
    </row>
    <row r="292" ht="34.35" customHeight="1" spans="1:5">
      <c r="A292" s="12"/>
      <c r="B292" s="13"/>
      <c r="C292" s="14"/>
      <c r="D292" s="10" t="s">
        <v>5798</v>
      </c>
      <c r="E292" s="15"/>
    </row>
    <row r="293" ht="34.35" customHeight="1" spans="1:5">
      <c r="A293" s="12"/>
      <c r="B293" s="13"/>
      <c r="C293" s="14"/>
      <c r="D293" s="10" t="s">
        <v>5799</v>
      </c>
      <c r="E293" s="15"/>
    </row>
    <row r="294" ht="34.35" customHeight="1" spans="1:5">
      <c r="A294" s="12"/>
      <c r="B294" s="13"/>
      <c r="C294" s="14"/>
      <c r="D294" s="10" t="s">
        <v>5800</v>
      </c>
      <c r="E294" s="15"/>
    </row>
    <row r="295" ht="34.35" customHeight="1" spans="1:5">
      <c r="A295" s="12"/>
      <c r="B295" s="13"/>
      <c r="C295" s="14"/>
      <c r="D295" s="10" t="s">
        <v>5801</v>
      </c>
      <c r="E295" s="15"/>
    </row>
    <row r="296" ht="34.35" customHeight="1" spans="1:5">
      <c r="A296" s="16"/>
      <c r="B296" s="17"/>
      <c r="C296" s="18"/>
      <c r="D296" s="10" t="s">
        <v>5802</v>
      </c>
      <c r="E296" s="19"/>
    </row>
    <row r="297" ht="34.35" customHeight="1" spans="1:5">
      <c r="A297" s="20">
        <v>50</v>
      </c>
      <c r="B297" s="21" t="s">
        <v>2642</v>
      </c>
      <c r="C297" s="22" t="s">
        <v>5803</v>
      </c>
      <c r="D297" s="23" t="s">
        <v>5804</v>
      </c>
      <c r="E297" s="24" t="str">
        <f>HYPERLINK("http://blogfile.huashijingji.com/BlogFile/884-柴智献老师.zip","课程包下载")</f>
        <v>课程包下载</v>
      </c>
    </row>
    <row r="298" ht="34.35" customHeight="1" spans="1:5">
      <c r="A298" s="25"/>
      <c r="B298" s="26"/>
      <c r="C298" s="27"/>
      <c r="D298" s="23" t="s">
        <v>5805</v>
      </c>
      <c r="E298" s="28"/>
    </row>
    <row r="299" ht="34.35" customHeight="1" spans="1:5">
      <c r="A299" s="25"/>
      <c r="B299" s="26"/>
      <c r="C299" s="27"/>
      <c r="D299" s="23" t="s">
        <v>5806</v>
      </c>
      <c r="E299" s="28"/>
    </row>
    <row r="300" ht="34.35" customHeight="1" spans="1:5">
      <c r="A300" s="25"/>
      <c r="B300" s="26"/>
      <c r="C300" s="27"/>
      <c r="D300" s="23" t="s">
        <v>5807</v>
      </c>
      <c r="E300" s="28"/>
    </row>
    <row r="301" ht="34.35" customHeight="1" spans="1:5">
      <c r="A301" s="25"/>
      <c r="B301" s="26"/>
      <c r="C301" s="27"/>
      <c r="D301" s="23" t="s">
        <v>5808</v>
      </c>
      <c r="E301" s="28"/>
    </row>
    <row r="302" ht="34.35" customHeight="1" spans="1:5">
      <c r="A302" s="29"/>
      <c r="B302" s="30"/>
      <c r="C302" s="31"/>
      <c r="D302" s="23" t="s">
        <v>5809</v>
      </c>
      <c r="E302" s="32"/>
    </row>
    <row r="303" ht="34.35" customHeight="1" spans="1:5">
      <c r="A303" s="7">
        <v>51</v>
      </c>
      <c r="B303" s="8" t="s">
        <v>2697</v>
      </c>
      <c r="C303" s="9" t="s">
        <v>5810</v>
      </c>
      <c r="D303" s="10" t="s">
        <v>5811</v>
      </c>
      <c r="E303" s="11" t="str">
        <f>HYPERLINK("http://blogfile.huashijingji.com/BlogFile/904-熊晓老师.zip","课程包下载")</f>
        <v>课程包下载</v>
      </c>
    </row>
    <row r="304" ht="34.35" customHeight="1" spans="1:5">
      <c r="A304" s="12"/>
      <c r="B304" s="13"/>
      <c r="C304" s="14"/>
      <c r="D304" s="10" t="s">
        <v>5812</v>
      </c>
      <c r="E304" s="15"/>
    </row>
    <row r="305" ht="34.35" customHeight="1" spans="1:5">
      <c r="A305" s="12"/>
      <c r="B305" s="13"/>
      <c r="C305" s="14"/>
      <c r="D305" s="10" t="s">
        <v>5813</v>
      </c>
      <c r="E305" s="15"/>
    </row>
    <row r="306" ht="34.35" customHeight="1" spans="1:5">
      <c r="A306" s="12"/>
      <c r="B306" s="13"/>
      <c r="C306" s="14"/>
      <c r="D306" s="10" t="s">
        <v>5814</v>
      </c>
      <c r="E306" s="15"/>
    </row>
    <row r="307" ht="34.35" customHeight="1" spans="1:5">
      <c r="A307" s="12"/>
      <c r="B307" s="13"/>
      <c r="C307" s="14"/>
      <c r="D307" s="10" t="s">
        <v>5815</v>
      </c>
      <c r="E307" s="15"/>
    </row>
    <row r="308" ht="34.35" customHeight="1" spans="1:5">
      <c r="A308" s="16"/>
      <c r="B308" s="17"/>
      <c r="C308" s="18"/>
      <c r="D308" s="10" t="s">
        <v>5816</v>
      </c>
      <c r="E308" s="19"/>
    </row>
  </sheetData>
  <mergeCells count="205">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A243:A248"/>
    <mergeCell ref="A249:A254"/>
    <mergeCell ref="A255:A260"/>
    <mergeCell ref="A261:A266"/>
    <mergeCell ref="A267:A272"/>
    <mergeCell ref="A273:A278"/>
    <mergeCell ref="A279:A284"/>
    <mergeCell ref="A285:A290"/>
    <mergeCell ref="A291:A296"/>
    <mergeCell ref="A297:A302"/>
    <mergeCell ref="A303:A308"/>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B243:B248"/>
    <mergeCell ref="B249:B254"/>
    <mergeCell ref="B255:B260"/>
    <mergeCell ref="B261:B266"/>
    <mergeCell ref="B267:B272"/>
    <mergeCell ref="B273:B278"/>
    <mergeCell ref="B279:B284"/>
    <mergeCell ref="B285:B290"/>
    <mergeCell ref="B291:B296"/>
    <mergeCell ref="B297:B302"/>
    <mergeCell ref="B303:B308"/>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C243:C248"/>
    <mergeCell ref="C249:C254"/>
    <mergeCell ref="C255:C260"/>
    <mergeCell ref="C261:C266"/>
    <mergeCell ref="C267:C272"/>
    <mergeCell ref="C273:C278"/>
    <mergeCell ref="C279:C284"/>
    <mergeCell ref="C285:C290"/>
    <mergeCell ref="C291:C296"/>
    <mergeCell ref="C297:C302"/>
    <mergeCell ref="C303:C308"/>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E207:E212"/>
    <mergeCell ref="E213:E218"/>
    <mergeCell ref="E219:E224"/>
    <mergeCell ref="E225:E230"/>
    <mergeCell ref="E231:E236"/>
    <mergeCell ref="E237:E242"/>
    <mergeCell ref="E243:E248"/>
    <mergeCell ref="E249:E254"/>
    <mergeCell ref="E255:E260"/>
    <mergeCell ref="E261:E266"/>
    <mergeCell ref="E267:E272"/>
    <mergeCell ref="E273:E278"/>
    <mergeCell ref="E279:E284"/>
    <mergeCell ref="E285:E290"/>
    <mergeCell ref="E291:E296"/>
    <mergeCell ref="E297:E302"/>
    <mergeCell ref="E303:E308"/>
  </mergeCells>
  <pageMargins left="0.7" right="0.7" top="0.75" bottom="0.75" header="0.3" footer="0.3"/>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10" defaultRowHeight="22.5" outlineLevelCol="4"/>
  <cols>
    <col min="1" max="1" width="19.375" style="46" customWidth="1"/>
    <col min="2" max="2" width="20.75" style="46" customWidth="1"/>
    <col min="3" max="4" width="67.625" style="47" customWidth="1"/>
    <col min="5" max="5" width="18.375" style="47" customWidth="1"/>
    <col min="6" max="16384" width="10" style="34"/>
  </cols>
  <sheetData>
    <row r="1" ht="138.75" customHeight="1" spans="1:5">
      <c r="A1" s="48"/>
      <c r="B1" s="48"/>
      <c r="C1" s="48"/>
      <c r="D1" s="48"/>
      <c r="E1" s="48"/>
    </row>
    <row r="2" s="1" customFormat="1" ht="34.15" customHeight="1" spans="1:5">
      <c r="A2" s="5" t="s">
        <v>0</v>
      </c>
      <c r="B2" s="5" t="s">
        <v>1</v>
      </c>
      <c r="C2" s="6" t="s">
        <v>2850</v>
      </c>
      <c r="D2" s="5" t="s">
        <v>2851</v>
      </c>
      <c r="E2" s="5" t="s">
        <v>2852</v>
      </c>
    </row>
    <row r="3" s="2" customFormat="1" ht="34.15" customHeight="1" spans="1:5">
      <c r="A3" s="7">
        <v>1</v>
      </c>
      <c r="B3" s="8" t="s">
        <v>275</v>
      </c>
      <c r="C3" s="9" t="s">
        <v>5817</v>
      </c>
      <c r="D3" s="10" t="s">
        <v>5818</v>
      </c>
      <c r="E3" s="11" t="str">
        <f>HYPERLINK("http://blogfile.huashijingji.com/BlogFile/87-傅强老师.zip","课程包下载")</f>
        <v>课程包下载</v>
      </c>
    </row>
    <row r="4" s="2" customFormat="1" ht="34.15" customHeight="1" spans="1:5">
      <c r="A4" s="12"/>
      <c r="B4" s="13"/>
      <c r="C4" s="14"/>
      <c r="D4" s="10" t="s">
        <v>5819</v>
      </c>
      <c r="E4" s="15"/>
    </row>
    <row r="5" s="2" customFormat="1" ht="34.15" customHeight="1" spans="1:5">
      <c r="A5" s="12"/>
      <c r="B5" s="13"/>
      <c r="C5" s="14"/>
      <c r="D5" s="10" t="s">
        <v>5820</v>
      </c>
      <c r="E5" s="15"/>
    </row>
    <row r="6" s="2" customFormat="1" ht="34.15" customHeight="1" spans="1:5">
      <c r="A6" s="12"/>
      <c r="B6" s="13"/>
      <c r="C6" s="14"/>
      <c r="D6" s="10" t="s">
        <v>5821</v>
      </c>
      <c r="E6" s="15"/>
    </row>
    <row r="7" s="2" customFormat="1" ht="34.15" customHeight="1" spans="1:5">
      <c r="A7" s="12"/>
      <c r="B7" s="13"/>
      <c r="C7" s="14"/>
      <c r="D7" s="10" t="s">
        <v>5822</v>
      </c>
      <c r="E7" s="15"/>
    </row>
    <row r="8" s="2" customFormat="1" ht="34.15" customHeight="1" spans="1:5">
      <c r="A8" s="16"/>
      <c r="B8" s="17"/>
      <c r="C8" s="18"/>
      <c r="D8" s="10" t="s">
        <v>5823</v>
      </c>
      <c r="E8" s="19"/>
    </row>
    <row r="9" s="2" customFormat="1" ht="34.15" customHeight="1" spans="1:5">
      <c r="A9" s="20">
        <v>2</v>
      </c>
      <c r="B9" s="21" t="s">
        <v>542</v>
      </c>
      <c r="C9" s="22" t="s">
        <v>5824</v>
      </c>
      <c r="D9" s="23" t="s">
        <v>5825</v>
      </c>
      <c r="E9" s="24" t="str">
        <f>HYPERLINK("http://blogfile.huashijingji.com/BlogFile/193-李悟老师.zip","课程包下载")</f>
        <v>课程包下载</v>
      </c>
    </row>
    <row r="10" s="2" customFormat="1" ht="34.15" customHeight="1" spans="1:5">
      <c r="A10" s="25"/>
      <c r="B10" s="26"/>
      <c r="C10" s="27"/>
      <c r="D10" s="23" t="s">
        <v>5826</v>
      </c>
      <c r="E10" s="28"/>
    </row>
    <row r="11" s="2" customFormat="1" ht="34.15" customHeight="1" spans="1:5">
      <c r="A11" s="25"/>
      <c r="B11" s="26"/>
      <c r="C11" s="27"/>
      <c r="D11" s="23" t="s">
        <v>5827</v>
      </c>
      <c r="E11" s="28"/>
    </row>
    <row r="12" s="2" customFormat="1" ht="34.15" customHeight="1" spans="1:5">
      <c r="A12" s="25"/>
      <c r="B12" s="26"/>
      <c r="C12" s="27"/>
      <c r="D12" s="23" t="s">
        <v>5828</v>
      </c>
      <c r="E12" s="28"/>
    </row>
    <row r="13" s="2" customFormat="1" ht="34.15" customHeight="1" spans="1:5">
      <c r="A13" s="25"/>
      <c r="B13" s="26"/>
      <c r="C13" s="27"/>
      <c r="D13" s="23" t="s">
        <v>5829</v>
      </c>
      <c r="E13" s="28"/>
    </row>
    <row r="14" s="2" customFormat="1" ht="34.15" customHeight="1" spans="1:5">
      <c r="A14" s="29"/>
      <c r="B14" s="30"/>
      <c r="C14" s="31"/>
      <c r="D14" s="23" t="s">
        <v>5830</v>
      </c>
      <c r="E14" s="32"/>
    </row>
    <row r="15" s="2" customFormat="1" ht="34.15" customHeight="1" spans="1:5">
      <c r="A15" s="7">
        <v>3</v>
      </c>
      <c r="B15" s="8" t="s">
        <v>812</v>
      </c>
      <c r="C15" s="9" t="s">
        <v>5831</v>
      </c>
      <c r="D15" s="10" t="s">
        <v>5832</v>
      </c>
      <c r="E15" s="11" t="str">
        <f>HYPERLINK("http://blogfile.huashijingji.com/BlogFile/314-彭晓辉老师.zip","课程包下载")</f>
        <v>课程包下载</v>
      </c>
    </row>
    <row r="16" s="2" customFormat="1" ht="34.15" customHeight="1" spans="1:5">
      <c r="A16" s="12"/>
      <c r="B16" s="13"/>
      <c r="C16" s="14"/>
      <c r="D16" s="10" t="s">
        <v>5833</v>
      </c>
      <c r="E16" s="15"/>
    </row>
    <row r="17" s="2" customFormat="1" ht="34.15" customHeight="1" spans="1:5">
      <c r="A17" s="12"/>
      <c r="B17" s="13"/>
      <c r="C17" s="14"/>
      <c r="D17" s="10" t="s">
        <v>5834</v>
      </c>
      <c r="E17" s="15"/>
    </row>
    <row r="18" s="2" customFormat="1" ht="34.15" customHeight="1" spans="1:5">
      <c r="A18" s="12"/>
      <c r="B18" s="13"/>
      <c r="C18" s="14"/>
      <c r="D18" s="10" t="s">
        <v>5835</v>
      </c>
      <c r="E18" s="15"/>
    </row>
    <row r="19" s="2" customFormat="1" ht="34.15" customHeight="1" spans="1:5">
      <c r="A19" s="12"/>
      <c r="B19" s="13"/>
      <c r="C19" s="14"/>
      <c r="D19" s="10" t="s">
        <v>5836</v>
      </c>
      <c r="E19" s="15"/>
    </row>
    <row r="20" s="2" customFormat="1" ht="34.15" customHeight="1" spans="1:5">
      <c r="A20" s="16"/>
      <c r="B20" s="17"/>
      <c r="C20" s="18"/>
      <c r="D20" s="10" t="s">
        <v>5837</v>
      </c>
      <c r="E20" s="19"/>
    </row>
    <row r="21" s="2" customFormat="1" ht="34.15" customHeight="1" spans="1:5">
      <c r="A21" s="20">
        <v>4</v>
      </c>
      <c r="B21" s="21" t="s">
        <v>781</v>
      </c>
      <c r="C21" s="22" t="s">
        <v>5838</v>
      </c>
      <c r="D21" s="23" t="s">
        <v>5839</v>
      </c>
      <c r="E21" s="24" t="str">
        <f>HYPERLINK("http://blogfile.huashijingji.com/BlogFile/297-李彦老师.zip","课程包下载")</f>
        <v>课程包下载</v>
      </c>
    </row>
    <row r="22" s="2" customFormat="1" ht="34.15" customHeight="1" spans="1:5">
      <c r="A22" s="25"/>
      <c r="B22" s="26"/>
      <c r="C22" s="27"/>
      <c r="D22" s="23" t="s">
        <v>5840</v>
      </c>
      <c r="E22" s="28"/>
    </row>
    <row r="23" s="2" customFormat="1" ht="34.15" customHeight="1" spans="1:5">
      <c r="A23" s="25"/>
      <c r="B23" s="26"/>
      <c r="C23" s="27"/>
      <c r="D23" s="23" t="s">
        <v>5841</v>
      </c>
      <c r="E23" s="28"/>
    </row>
    <row r="24" s="2" customFormat="1" ht="34.15" customHeight="1" spans="1:5">
      <c r="A24" s="25"/>
      <c r="B24" s="26"/>
      <c r="C24" s="27"/>
      <c r="D24" s="23" t="s">
        <v>5842</v>
      </c>
      <c r="E24" s="28"/>
    </row>
    <row r="25" s="2" customFormat="1" ht="34.15" customHeight="1" spans="1:5">
      <c r="A25" s="25"/>
      <c r="B25" s="26"/>
      <c r="C25" s="27"/>
      <c r="D25" s="23" t="s">
        <v>5843</v>
      </c>
      <c r="E25" s="28"/>
    </row>
    <row r="26" s="2" customFormat="1" ht="34.15" customHeight="1" spans="1:5">
      <c r="A26" s="29"/>
      <c r="B26" s="30"/>
      <c r="C26" s="31"/>
      <c r="D26" s="23" t="s">
        <v>5844</v>
      </c>
      <c r="E26" s="32"/>
    </row>
    <row r="27" s="2" customFormat="1" ht="34.15" customHeight="1" spans="1:5">
      <c r="A27" s="7">
        <v>5</v>
      </c>
      <c r="B27" s="8" t="s">
        <v>1140</v>
      </c>
      <c r="C27" s="9" t="s">
        <v>5845</v>
      </c>
      <c r="D27" s="10" t="s">
        <v>5846</v>
      </c>
      <c r="E27" s="11" t="str">
        <f>HYPERLINK("http://blogfile.huashijingji.com/BlogFile/423-张勇老师.zip","课程包下载")</f>
        <v>课程包下载</v>
      </c>
    </row>
    <row r="28" s="2" customFormat="1" ht="34.15" customHeight="1" spans="1:5">
      <c r="A28" s="12"/>
      <c r="B28" s="13"/>
      <c r="C28" s="14"/>
      <c r="D28" s="10" t="s">
        <v>5847</v>
      </c>
      <c r="E28" s="15"/>
    </row>
    <row r="29" s="2" customFormat="1" ht="34.15" customHeight="1" spans="1:5">
      <c r="A29" s="12"/>
      <c r="B29" s="13"/>
      <c r="C29" s="14"/>
      <c r="D29" s="10" t="s">
        <v>5848</v>
      </c>
      <c r="E29" s="15"/>
    </row>
    <row r="30" s="2" customFormat="1" ht="34.15" customHeight="1" spans="1:5">
      <c r="A30" s="12"/>
      <c r="B30" s="13"/>
      <c r="C30" s="14"/>
      <c r="D30" s="10" t="s">
        <v>5849</v>
      </c>
      <c r="E30" s="15"/>
    </row>
    <row r="31" s="2" customFormat="1" ht="34.15" customHeight="1" spans="1:5">
      <c r="A31" s="12"/>
      <c r="B31" s="13"/>
      <c r="C31" s="14"/>
      <c r="D31" s="10" t="s">
        <v>5850</v>
      </c>
      <c r="E31" s="15"/>
    </row>
    <row r="32" s="2" customFormat="1" ht="34.15" customHeight="1" spans="1:5">
      <c r="A32" s="16"/>
      <c r="B32" s="17"/>
      <c r="C32" s="18"/>
      <c r="D32" s="10" t="s">
        <v>5851</v>
      </c>
      <c r="E32" s="19"/>
    </row>
    <row r="33" s="2" customFormat="1" ht="34.15" customHeight="1" spans="1:5">
      <c r="A33" s="20">
        <v>6</v>
      </c>
      <c r="B33" s="21" t="s">
        <v>1848</v>
      </c>
      <c r="C33" s="22" t="s">
        <v>5852</v>
      </c>
      <c r="D33" s="23" t="s">
        <v>5853</v>
      </c>
      <c r="E33" s="24" t="str">
        <f>HYPERLINK("http://blogfile.huashijingji.com/BlogFile/659-徐大维老师.zip","课程包下载")</f>
        <v>课程包下载</v>
      </c>
    </row>
    <row r="34" s="2" customFormat="1" ht="34.15" customHeight="1" spans="1:5">
      <c r="A34" s="25"/>
      <c r="B34" s="26"/>
      <c r="C34" s="27"/>
      <c r="D34" s="23" t="s">
        <v>5854</v>
      </c>
      <c r="E34" s="28"/>
    </row>
    <row r="35" s="2" customFormat="1" ht="34.15" customHeight="1" spans="1:5">
      <c r="A35" s="25"/>
      <c r="B35" s="26"/>
      <c r="C35" s="27"/>
      <c r="D35" s="23" t="s">
        <v>5855</v>
      </c>
      <c r="E35" s="28"/>
    </row>
    <row r="36" s="2" customFormat="1" ht="34.15" customHeight="1" spans="1:5">
      <c r="A36" s="25"/>
      <c r="B36" s="26"/>
      <c r="C36" s="27"/>
      <c r="D36" s="23" t="s">
        <v>5856</v>
      </c>
      <c r="E36" s="28"/>
    </row>
    <row r="37" s="2" customFormat="1" ht="34.15" customHeight="1" spans="1:5">
      <c r="A37" s="25"/>
      <c r="B37" s="26"/>
      <c r="C37" s="27"/>
      <c r="D37" s="23" t="s">
        <v>5857</v>
      </c>
      <c r="E37" s="28"/>
    </row>
    <row r="38" s="2" customFormat="1" ht="34.15" customHeight="1" spans="1:5">
      <c r="A38" s="29"/>
      <c r="B38" s="30"/>
      <c r="C38" s="31"/>
      <c r="D38" s="23" t="s">
        <v>5858</v>
      </c>
      <c r="E38" s="32"/>
    </row>
    <row r="39" s="2" customFormat="1" ht="34.15" customHeight="1" spans="1:5">
      <c r="A39" s="7">
        <v>7</v>
      </c>
      <c r="B39" s="8" t="s">
        <v>1906</v>
      </c>
      <c r="C39" s="9" t="s">
        <v>5859</v>
      </c>
      <c r="D39" s="10" t="s">
        <v>5860</v>
      </c>
      <c r="E39" s="11" t="str">
        <f>HYPERLINK("http://blogfile.huashijingji.com/BlogFile/675-孙大斌老师.zip","课程包下载")</f>
        <v>课程包下载</v>
      </c>
    </row>
    <row r="40" s="2" customFormat="1" ht="34.15" customHeight="1" spans="1:5">
      <c r="A40" s="12"/>
      <c r="B40" s="13"/>
      <c r="C40" s="14"/>
      <c r="D40" s="10" t="s">
        <v>5861</v>
      </c>
      <c r="E40" s="15"/>
    </row>
    <row r="41" s="2" customFormat="1" ht="34.15" customHeight="1" spans="1:5">
      <c r="A41" s="12"/>
      <c r="B41" s="13"/>
      <c r="C41" s="14"/>
      <c r="D41" s="10" t="s">
        <v>5862</v>
      </c>
      <c r="E41" s="15"/>
    </row>
    <row r="42" s="2" customFormat="1" ht="34.15" customHeight="1" spans="1:5">
      <c r="A42" s="12"/>
      <c r="B42" s="13"/>
      <c r="C42" s="14"/>
      <c r="D42" s="10" t="s">
        <v>5863</v>
      </c>
      <c r="E42" s="15"/>
    </row>
    <row r="43" s="2" customFormat="1" ht="34.15" customHeight="1" spans="1:5">
      <c r="A43" s="12"/>
      <c r="B43" s="13"/>
      <c r="C43" s="14"/>
      <c r="D43" s="10" t="s">
        <v>5864</v>
      </c>
      <c r="E43" s="15"/>
    </row>
    <row r="44" s="2" customFormat="1" ht="34.15" customHeight="1" spans="1:5">
      <c r="A44" s="16"/>
      <c r="B44" s="17"/>
      <c r="C44" s="18"/>
      <c r="D44" s="10" t="s">
        <v>5865</v>
      </c>
      <c r="E44" s="19"/>
    </row>
    <row r="45" s="2" customFormat="1" ht="34.15" customHeight="1" spans="1:5">
      <c r="A45" s="20">
        <v>8</v>
      </c>
      <c r="B45" s="21" t="s">
        <v>1637</v>
      </c>
      <c r="C45" s="22" t="s">
        <v>5866</v>
      </c>
      <c r="D45" s="23" t="s">
        <v>5867</v>
      </c>
      <c r="E45" s="24" t="str">
        <f>HYPERLINK("http://blogfile.huashijingji.com/BlogFile/603-张远老师.zip","课程包下载")</f>
        <v>课程包下载</v>
      </c>
    </row>
    <row r="46" s="2" customFormat="1" ht="34.15" customHeight="1" spans="1:5">
      <c r="A46" s="25"/>
      <c r="B46" s="26"/>
      <c r="C46" s="27"/>
      <c r="D46" s="23" t="s">
        <v>5868</v>
      </c>
      <c r="E46" s="28"/>
    </row>
    <row r="47" s="2" customFormat="1" ht="34.15" customHeight="1" spans="1:5">
      <c r="A47" s="25"/>
      <c r="B47" s="26"/>
      <c r="C47" s="27"/>
      <c r="D47" s="23" t="s">
        <v>5869</v>
      </c>
      <c r="E47" s="28"/>
    </row>
    <row r="48" s="2" customFormat="1" ht="34.15" customHeight="1" spans="1:5">
      <c r="A48" s="25"/>
      <c r="B48" s="26"/>
      <c r="C48" s="27"/>
      <c r="D48" s="23" t="s">
        <v>5870</v>
      </c>
      <c r="E48" s="28"/>
    </row>
    <row r="49" s="2" customFormat="1" ht="34.15" customHeight="1" spans="1:5">
      <c r="A49" s="25"/>
      <c r="B49" s="26"/>
      <c r="C49" s="27"/>
      <c r="D49" s="23" t="s">
        <v>5871</v>
      </c>
      <c r="E49" s="28"/>
    </row>
    <row r="50" s="2" customFormat="1" ht="34.15" customHeight="1" spans="1:5">
      <c r="A50" s="29"/>
      <c r="B50" s="30"/>
      <c r="C50" s="31"/>
      <c r="D50" s="23" t="s">
        <v>5872</v>
      </c>
      <c r="E50" s="32"/>
    </row>
    <row r="51" s="2" customFormat="1" ht="34.15" customHeight="1" spans="1:5">
      <c r="A51" s="7">
        <v>9</v>
      </c>
      <c r="B51" s="8" t="s">
        <v>1809</v>
      </c>
      <c r="C51" s="9" t="s">
        <v>5873</v>
      </c>
      <c r="D51" s="10" t="s">
        <v>5874</v>
      </c>
      <c r="E51" s="11" t="str">
        <f>HYPERLINK("http://blogfile.huashijingji.com/BlogFile/648-窦伟老师.zip","课程包下载")</f>
        <v>课程包下载</v>
      </c>
    </row>
    <row r="52" s="2" customFormat="1" ht="34.15" customHeight="1" spans="1:5">
      <c r="A52" s="12"/>
      <c r="B52" s="13"/>
      <c r="C52" s="14"/>
      <c r="D52" s="10" t="s">
        <v>5875</v>
      </c>
      <c r="E52" s="15"/>
    </row>
    <row r="53" s="2" customFormat="1" ht="34.15" customHeight="1" spans="1:5">
      <c r="A53" s="12"/>
      <c r="B53" s="13"/>
      <c r="C53" s="14"/>
      <c r="D53" s="10" t="s">
        <v>5876</v>
      </c>
      <c r="E53" s="15"/>
    </row>
    <row r="54" s="2" customFormat="1" ht="34.15" customHeight="1" spans="1:5">
      <c r="A54" s="12"/>
      <c r="B54" s="13"/>
      <c r="C54" s="14"/>
      <c r="D54" s="10" t="s">
        <v>5877</v>
      </c>
      <c r="E54" s="15"/>
    </row>
    <row r="55" s="2" customFormat="1" ht="34.15" customHeight="1" spans="1:5">
      <c r="A55" s="12"/>
      <c r="B55" s="13"/>
      <c r="C55" s="14"/>
      <c r="D55" s="10" t="s">
        <v>5878</v>
      </c>
      <c r="E55" s="15"/>
    </row>
    <row r="56" s="2" customFormat="1" ht="34.15" customHeight="1" spans="1:5">
      <c r="A56" s="16"/>
      <c r="B56" s="17"/>
      <c r="C56" s="18"/>
      <c r="D56" s="10" t="s">
        <v>5879</v>
      </c>
      <c r="E56" s="19"/>
    </row>
    <row r="57" s="2" customFormat="1" ht="34.15" customHeight="1" spans="1:5">
      <c r="A57" s="20">
        <v>10</v>
      </c>
      <c r="B57" s="21" t="s">
        <v>2199</v>
      </c>
      <c r="C57" s="22" t="s">
        <v>5880</v>
      </c>
      <c r="D57" s="23" t="s">
        <v>5881</v>
      </c>
      <c r="E57" s="24" t="str">
        <f>HYPERLINK("http://blogfile.huashijingji.com/BlogFile/749-毛鹏老师.zip","课程包下载")</f>
        <v>课程包下载</v>
      </c>
    </row>
    <row r="58" s="2" customFormat="1" ht="34.15" customHeight="1" spans="1:5">
      <c r="A58" s="25"/>
      <c r="B58" s="26"/>
      <c r="C58" s="27"/>
      <c r="D58" s="23" t="s">
        <v>5882</v>
      </c>
      <c r="E58" s="28"/>
    </row>
    <row r="59" s="2" customFormat="1" ht="34.15" customHeight="1" spans="1:5">
      <c r="A59" s="25"/>
      <c r="B59" s="26"/>
      <c r="C59" s="27"/>
      <c r="D59" s="23" t="s">
        <v>5883</v>
      </c>
      <c r="E59" s="28"/>
    </row>
    <row r="60" s="2" customFormat="1" ht="34.15" customHeight="1" spans="1:5">
      <c r="A60" s="25"/>
      <c r="B60" s="26"/>
      <c r="C60" s="27"/>
      <c r="D60" s="23" t="s">
        <v>5884</v>
      </c>
      <c r="E60" s="28"/>
    </row>
    <row r="61" s="2" customFormat="1" ht="34.15" customHeight="1" spans="1:5">
      <c r="A61" s="25"/>
      <c r="B61" s="26"/>
      <c r="C61" s="27"/>
      <c r="D61" s="23" t="s">
        <v>5885</v>
      </c>
      <c r="E61" s="28"/>
    </row>
    <row r="62" s="2" customFormat="1" ht="34.15" customHeight="1" spans="1:5">
      <c r="A62" s="29"/>
      <c r="B62" s="30"/>
      <c r="C62" s="31"/>
      <c r="D62" s="23" t="s">
        <v>5886</v>
      </c>
      <c r="E62" s="32"/>
    </row>
    <row r="63" s="2" customFormat="1" ht="34.15" customHeight="1" spans="1:5">
      <c r="A63" s="7">
        <v>11</v>
      </c>
      <c r="B63" s="8" t="s">
        <v>2458</v>
      </c>
      <c r="C63" s="9" t="s">
        <v>5887</v>
      </c>
      <c r="D63" s="10" t="s">
        <v>5888</v>
      </c>
      <c r="E63" s="11" t="str">
        <f>HYPERLINK("http://blogfile.huashijingji.com/BlogFile/818-王雅楠老师.zip","课程包下载")</f>
        <v>课程包下载</v>
      </c>
    </row>
    <row r="64" s="2" customFormat="1" ht="34.15" customHeight="1" spans="1:5">
      <c r="A64" s="12"/>
      <c r="B64" s="13"/>
      <c r="C64" s="14"/>
      <c r="D64" s="10" t="s">
        <v>5889</v>
      </c>
      <c r="E64" s="15"/>
    </row>
    <row r="65" s="2" customFormat="1" ht="34.15" customHeight="1" spans="1:5">
      <c r="A65" s="12"/>
      <c r="B65" s="13"/>
      <c r="C65" s="14"/>
      <c r="D65" s="10" t="s">
        <v>5890</v>
      </c>
      <c r="E65" s="15"/>
    </row>
    <row r="66" s="2" customFormat="1" ht="34.15" customHeight="1" spans="1:5">
      <c r="A66" s="12"/>
      <c r="B66" s="13"/>
      <c r="C66" s="14"/>
      <c r="D66" s="10" t="s">
        <v>5891</v>
      </c>
      <c r="E66" s="15"/>
    </row>
    <row r="67" s="2" customFormat="1" ht="34.15" customHeight="1" spans="1:5">
      <c r="A67" s="12"/>
      <c r="B67" s="13"/>
      <c r="C67" s="14"/>
      <c r="D67" s="10" t="s">
        <v>5892</v>
      </c>
      <c r="E67" s="15"/>
    </row>
    <row r="68" s="2" customFormat="1" ht="34.15" customHeight="1" spans="1:5">
      <c r="A68" s="16"/>
      <c r="B68" s="17"/>
      <c r="C68" s="18"/>
      <c r="D68" s="10" t="s">
        <v>5893</v>
      </c>
      <c r="E68" s="19"/>
    </row>
    <row r="69" s="2" customFormat="1" ht="34.15" customHeight="1" spans="1:5">
      <c r="A69" s="20">
        <v>12</v>
      </c>
      <c r="B69" s="21" t="s">
        <v>2630</v>
      </c>
      <c r="C69" s="22" t="s">
        <v>5894</v>
      </c>
      <c r="D69" s="23" t="s">
        <v>5895</v>
      </c>
      <c r="E69" s="24" t="str">
        <f>HYPERLINK("http://blogfile.huashijingji.com/BlogFile/881-程卓老师.zip","课程包下载")</f>
        <v>课程包下载</v>
      </c>
    </row>
    <row r="70" s="2" customFormat="1" ht="34.15" customHeight="1" spans="1:5">
      <c r="A70" s="25"/>
      <c r="B70" s="26"/>
      <c r="C70" s="27"/>
      <c r="D70" s="23" t="s">
        <v>5896</v>
      </c>
      <c r="E70" s="28"/>
    </row>
    <row r="71" s="2" customFormat="1" ht="34.15" customHeight="1" spans="1:5">
      <c r="A71" s="25"/>
      <c r="B71" s="26"/>
      <c r="C71" s="27"/>
      <c r="D71" s="23" t="s">
        <v>5897</v>
      </c>
      <c r="E71" s="28"/>
    </row>
    <row r="72" s="2" customFormat="1" ht="34.15" customHeight="1" spans="1:5">
      <c r="A72" s="25"/>
      <c r="B72" s="26"/>
      <c r="C72" s="27"/>
      <c r="D72" s="23" t="s">
        <v>5898</v>
      </c>
      <c r="E72" s="28"/>
    </row>
    <row r="73" s="2" customFormat="1" ht="34.15" customHeight="1" spans="1:5">
      <c r="A73" s="25"/>
      <c r="B73" s="26"/>
      <c r="C73" s="27"/>
      <c r="D73" s="23" t="s">
        <v>5899</v>
      </c>
      <c r="E73" s="28"/>
    </row>
    <row r="74" s="2" customFormat="1" ht="34.15" customHeight="1" spans="1:5">
      <c r="A74" s="29"/>
      <c r="B74" s="30"/>
      <c r="C74" s="31"/>
      <c r="D74" s="23" t="s">
        <v>5900</v>
      </c>
      <c r="E74" s="32"/>
    </row>
    <row r="81" ht="16.9" customHeight="1"/>
    <row r="82" ht="16.9" customHeight="1"/>
  </sheetData>
  <mergeCells count="49">
    <mergeCell ref="A1:E1"/>
    <mergeCell ref="A3:A8"/>
    <mergeCell ref="A9:A14"/>
    <mergeCell ref="A15:A20"/>
    <mergeCell ref="A21:A26"/>
    <mergeCell ref="A27:A32"/>
    <mergeCell ref="A33:A38"/>
    <mergeCell ref="A39:A44"/>
    <mergeCell ref="A45:A50"/>
    <mergeCell ref="A51:A56"/>
    <mergeCell ref="A57:A62"/>
    <mergeCell ref="A63:A68"/>
    <mergeCell ref="A69:A74"/>
    <mergeCell ref="B3:B8"/>
    <mergeCell ref="B9:B14"/>
    <mergeCell ref="B15:B20"/>
    <mergeCell ref="B21:B26"/>
    <mergeCell ref="B27:B32"/>
    <mergeCell ref="B33:B38"/>
    <mergeCell ref="B39:B44"/>
    <mergeCell ref="B45:B50"/>
    <mergeCell ref="B51:B56"/>
    <mergeCell ref="B57:B62"/>
    <mergeCell ref="B63:B68"/>
    <mergeCell ref="B69:B74"/>
    <mergeCell ref="C3:C8"/>
    <mergeCell ref="C9:C14"/>
    <mergeCell ref="C15:C20"/>
    <mergeCell ref="C21:C26"/>
    <mergeCell ref="C27:C32"/>
    <mergeCell ref="C33:C38"/>
    <mergeCell ref="C39:C44"/>
    <mergeCell ref="C45:C50"/>
    <mergeCell ref="C51:C56"/>
    <mergeCell ref="C57:C62"/>
    <mergeCell ref="C63:C68"/>
    <mergeCell ref="C69:C74"/>
    <mergeCell ref="E3:E8"/>
    <mergeCell ref="E9:E14"/>
    <mergeCell ref="E15:E20"/>
    <mergeCell ref="E21:E26"/>
    <mergeCell ref="E27:E32"/>
    <mergeCell ref="E33:E38"/>
    <mergeCell ref="E39:E44"/>
    <mergeCell ref="E45:E50"/>
    <mergeCell ref="E51:E56"/>
    <mergeCell ref="E57:E62"/>
    <mergeCell ref="E63:E68"/>
    <mergeCell ref="E69:E74"/>
  </mergeCells>
  <pageMargins left="0.7" right="0.7" top="0.75" bottom="0.75" header="0.3" footer="0.3"/>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10" defaultRowHeight="22.5" outlineLevelCol="4"/>
  <cols>
    <col min="1" max="1" width="19.5" style="42" customWidth="1"/>
    <col min="2" max="2" width="20.75" style="42" customWidth="1"/>
    <col min="3" max="4" width="67.625" style="3" customWidth="1"/>
    <col min="5" max="5" width="18.375" style="3" customWidth="1"/>
    <col min="249" max="256" width="18.5" customWidth="1"/>
    <col min="505" max="512" width="18.5" customWidth="1"/>
    <col min="761" max="768" width="18.5" customWidth="1"/>
    <col min="1017" max="1024" width="18.5" customWidth="1"/>
    <col min="1273" max="1280" width="18.5" customWidth="1"/>
    <col min="1529" max="1536" width="18.5" customWidth="1"/>
    <col min="1785" max="1792" width="18.5" customWidth="1"/>
    <col min="2041" max="2048" width="18.5" customWidth="1"/>
    <col min="2297" max="2304" width="18.5" customWidth="1"/>
    <col min="2553" max="2560" width="18.5" customWidth="1"/>
    <col min="2809" max="2816" width="18.5" customWidth="1"/>
    <col min="3065" max="3072" width="18.5" customWidth="1"/>
    <col min="3321" max="3328" width="18.5" customWidth="1"/>
    <col min="3577" max="3584" width="18.5" customWidth="1"/>
    <col min="3833" max="3840" width="18.5" customWidth="1"/>
    <col min="4089" max="4096" width="18.5" customWidth="1"/>
    <col min="4345" max="4352" width="18.5" customWidth="1"/>
    <col min="4601" max="4608" width="18.5" customWidth="1"/>
    <col min="4857" max="4864" width="18.5" customWidth="1"/>
    <col min="5113" max="5120" width="18.5" customWidth="1"/>
    <col min="5369" max="5376" width="18.5" customWidth="1"/>
    <col min="5625" max="5632" width="18.5" customWidth="1"/>
    <col min="5881" max="5888" width="18.5" customWidth="1"/>
    <col min="6137" max="6144" width="18.5" customWidth="1"/>
    <col min="6393" max="6400" width="18.5" customWidth="1"/>
    <col min="6649" max="6656" width="18.5" customWidth="1"/>
    <col min="6905" max="6912" width="18.5" customWidth="1"/>
    <col min="7161" max="7168" width="18.5" customWidth="1"/>
    <col min="7417" max="7424" width="18.5" customWidth="1"/>
    <col min="7673" max="7680" width="18.5" customWidth="1"/>
    <col min="7929" max="7936" width="18.5" customWidth="1"/>
    <col min="8185" max="8192" width="18.5" customWidth="1"/>
    <col min="8441" max="8448" width="18.5" customWidth="1"/>
    <col min="8697" max="8704" width="18.5" customWidth="1"/>
    <col min="8953" max="8960" width="18.5" customWidth="1"/>
    <col min="9209" max="9216" width="18.5" customWidth="1"/>
    <col min="9465" max="9472" width="18.5" customWidth="1"/>
    <col min="9721" max="9728" width="18.5" customWidth="1"/>
    <col min="9977" max="9984" width="18.5" customWidth="1"/>
    <col min="10233" max="10240" width="18.5" customWidth="1"/>
    <col min="10489" max="10496" width="18.5" customWidth="1"/>
    <col min="10745" max="10752" width="18.5" customWidth="1"/>
    <col min="11001" max="11008" width="18.5" customWidth="1"/>
    <col min="11257" max="11264" width="18.5" customWidth="1"/>
    <col min="11513" max="11520" width="18.5" customWidth="1"/>
    <col min="11769" max="11776" width="18.5" customWidth="1"/>
    <col min="12025" max="12032" width="18.5" customWidth="1"/>
    <col min="12281" max="12288" width="18.5" customWidth="1"/>
    <col min="12537" max="12544" width="18.5" customWidth="1"/>
    <col min="12793" max="12800" width="18.5" customWidth="1"/>
    <col min="13049" max="13056" width="18.5" customWidth="1"/>
    <col min="13305" max="13312" width="18.5" customWidth="1"/>
    <col min="13561" max="13568" width="18.5" customWidth="1"/>
    <col min="13817" max="13824" width="18.5" customWidth="1"/>
    <col min="14073" max="14080" width="18.5" customWidth="1"/>
    <col min="14329" max="14336" width="18.5" customWidth="1"/>
    <col min="14585" max="14592" width="18.5" customWidth="1"/>
    <col min="14841" max="14848" width="18.5" customWidth="1"/>
    <col min="15097" max="15104" width="18.5" customWidth="1"/>
    <col min="15353" max="15360" width="18.5" customWidth="1"/>
    <col min="15609" max="15616" width="18.5" customWidth="1"/>
    <col min="15865" max="15872" width="18.5" customWidth="1"/>
    <col min="16121" max="16128" width="18.5" customWidth="1"/>
  </cols>
  <sheetData>
    <row r="1" ht="138" customHeight="1" spans="1:5">
      <c r="A1" s="43"/>
      <c r="B1" s="43"/>
      <c r="C1" s="43"/>
      <c r="D1" s="43"/>
      <c r="E1" s="43"/>
    </row>
    <row r="2" s="1" customFormat="1" ht="30" customHeight="1" spans="1:5">
      <c r="A2" s="44" t="s">
        <v>0</v>
      </c>
      <c r="B2" s="44" t="s">
        <v>1</v>
      </c>
      <c r="C2" s="45" t="s">
        <v>2850</v>
      </c>
      <c r="D2" s="44" t="s">
        <v>2851</v>
      </c>
      <c r="E2" s="44" t="s">
        <v>2852</v>
      </c>
    </row>
    <row r="3" s="2" customFormat="1" ht="34.15" customHeight="1" spans="1:5">
      <c r="A3" s="7">
        <v>1</v>
      </c>
      <c r="B3" s="8" t="s">
        <v>406</v>
      </c>
      <c r="C3" s="9" t="s">
        <v>5901</v>
      </c>
      <c r="D3" s="10" t="s">
        <v>5902</v>
      </c>
      <c r="E3" s="11" t="str">
        <f>HYPERLINK("http://blogfile.huashijingji.com/BlogFile/138-钟滔老师.zip","课程包下载")</f>
        <v>课程包下载</v>
      </c>
    </row>
    <row r="4" s="2" customFormat="1" ht="34.15" customHeight="1" spans="1:5">
      <c r="A4" s="12"/>
      <c r="B4" s="13"/>
      <c r="C4" s="14"/>
      <c r="D4" s="10" t="s">
        <v>5903</v>
      </c>
      <c r="E4" s="15"/>
    </row>
    <row r="5" s="2" customFormat="1" ht="34.15" customHeight="1" spans="1:5">
      <c r="A5" s="12"/>
      <c r="B5" s="13"/>
      <c r="C5" s="14"/>
      <c r="D5" s="10" t="s">
        <v>5904</v>
      </c>
      <c r="E5" s="15"/>
    </row>
    <row r="6" s="2" customFormat="1" ht="34.15" customHeight="1" spans="1:5">
      <c r="A6" s="12"/>
      <c r="B6" s="13"/>
      <c r="C6" s="14"/>
      <c r="D6" s="10" t="s">
        <v>5905</v>
      </c>
      <c r="E6" s="15"/>
    </row>
    <row r="7" s="2" customFormat="1" ht="34.15" customHeight="1" spans="1:5">
      <c r="A7" s="12"/>
      <c r="B7" s="13"/>
      <c r="C7" s="14"/>
      <c r="D7" s="10" t="s">
        <v>5906</v>
      </c>
      <c r="E7" s="15"/>
    </row>
    <row r="8" s="2" customFormat="1" ht="33.75" customHeight="1" spans="1:5">
      <c r="A8" s="16"/>
      <c r="B8" s="17"/>
      <c r="C8" s="18"/>
      <c r="D8" s="10" t="s">
        <v>5907</v>
      </c>
      <c r="E8" s="19"/>
    </row>
    <row r="9" s="2" customFormat="1" ht="34.15" customHeight="1" spans="1:5">
      <c r="A9" s="20">
        <v>2</v>
      </c>
      <c r="B9" s="21" t="s">
        <v>828</v>
      </c>
      <c r="C9" s="22" t="s">
        <v>5908</v>
      </c>
      <c r="D9" s="23" t="s">
        <v>5909</v>
      </c>
      <c r="E9" s="24" t="str">
        <f>HYPERLINK("http://blogfile.huashijingji.com/BlogFile/320-李培翔老师.zip","课程包下载")</f>
        <v>课程包下载</v>
      </c>
    </row>
    <row r="10" s="2" customFormat="1" ht="34.15" customHeight="1" spans="1:5">
      <c r="A10" s="25"/>
      <c r="B10" s="26"/>
      <c r="C10" s="27"/>
      <c r="D10" s="23" t="s">
        <v>5910</v>
      </c>
      <c r="E10" s="28"/>
    </row>
    <row r="11" s="2" customFormat="1" ht="34.15" customHeight="1" spans="1:5">
      <c r="A11" s="25"/>
      <c r="B11" s="26"/>
      <c r="C11" s="27"/>
      <c r="D11" s="23" t="s">
        <v>5911</v>
      </c>
      <c r="E11" s="28"/>
    </row>
    <row r="12" s="2" customFormat="1" ht="34.15" customHeight="1" spans="1:5">
      <c r="A12" s="25"/>
      <c r="B12" s="26"/>
      <c r="C12" s="27"/>
      <c r="D12" s="23" t="s">
        <v>5912</v>
      </c>
      <c r="E12" s="28"/>
    </row>
    <row r="13" s="2" customFormat="1" ht="34.15" customHeight="1" spans="1:5">
      <c r="A13" s="25"/>
      <c r="B13" s="26"/>
      <c r="C13" s="27"/>
      <c r="D13" s="23" t="s">
        <v>5913</v>
      </c>
      <c r="E13" s="28"/>
    </row>
    <row r="14" s="2" customFormat="1" ht="34.15" customHeight="1" spans="1:5">
      <c r="A14" s="29"/>
      <c r="B14" s="30"/>
      <c r="C14" s="31"/>
      <c r="D14" s="23" t="s">
        <v>5914</v>
      </c>
      <c r="E14" s="32"/>
    </row>
    <row r="15" s="2" customFormat="1" ht="34.15" customHeight="1" spans="1:5">
      <c r="A15" s="7">
        <v>3</v>
      </c>
      <c r="B15" s="8" t="s">
        <v>1040</v>
      </c>
      <c r="C15" s="9" t="s">
        <v>5915</v>
      </c>
      <c r="D15" s="10" t="s">
        <v>5916</v>
      </c>
      <c r="E15" s="11" t="str">
        <f>HYPERLINK("http://blogfile.huashijingji.com/BlogFile/387-贺玉亮老师.zip","课程包下载")</f>
        <v>课程包下载</v>
      </c>
    </row>
    <row r="16" s="2" customFormat="1" ht="34.15" customHeight="1" spans="1:5">
      <c r="A16" s="12"/>
      <c r="B16" s="13"/>
      <c r="C16" s="14"/>
      <c r="D16" s="10" t="s">
        <v>5917</v>
      </c>
      <c r="E16" s="15"/>
    </row>
    <row r="17" s="2" customFormat="1" ht="34.15" customHeight="1" spans="1:5">
      <c r="A17" s="12"/>
      <c r="B17" s="13"/>
      <c r="C17" s="14"/>
      <c r="D17" s="10" t="s">
        <v>5918</v>
      </c>
      <c r="E17" s="15"/>
    </row>
    <row r="18" s="2" customFormat="1" ht="34.15" customHeight="1" spans="1:5">
      <c r="A18" s="12"/>
      <c r="B18" s="13"/>
      <c r="C18" s="14"/>
      <c r="D18" s="10" t="s">
        <v>3339</v>
      </c>
      <c r="E18" s="15"/>
    </row>
    <row r="19" s="2" customFormat="1" ht="34.15" customHeight="1" spans="1:5">
      <c r="A19" s="12"/>
      <c r="B19" s="13"/>
      <c r="C19" s="14"/>
      <c r="D19" s="10" t="s">
        <v>5919</v>
      </c>
      <c r="E19" s="15"/>
    </row>
    <row r="20" s="2" customFormat="1" ht="34.15" customHeight="1" spans="1:5">
      <c r="A20" s="16"/>
      <c r="B20" s="17"/>
      <c r="C20" s="18"/>
      <c r="D20" s="10" t="s">
        <v>5920</v>
      </c>
      <c r="E20" s="19"/>
    </row>
    <row r="21" s="2" customFormat="1" ht="34.15" customHeight="1" spans="1:5">
      <c r="A21" s="20">
        <v>4</v>
      </c>
      <c r="B21" s="21" t="s">
        <v>1329</v>
      </c>
      <c r="C21" s="22" t="s">
        <v>5921</v>
      </c>
      <c r="D21" s="23" t="s">
        <v>5922</v>
      </c>
      <c r="E21" s="24" t="str">
        <f>HYPERLINK("http://blogfile.huashijingji.com/BlogFile/499-杨尚泽老师.zip","课程包下载")</f>
        <v>课程包下载</v>
      </c>
    </row>
    <row r="22" s="2" customFormat="1" ht="34.15" customHeight="1" spans="1:5">
      <c r="A22" s="25"/>
      <c r="B22" s="26"/>
      <c r="C22" s="27"/>
      <c r="D22" s="23" t="s">
        <v>5923</v>
      </c>
      <c r="E22" s="28"/>
    </row>
    <row r="23" s="2" customFormat="1" ht="34.15" customHeight="1" spans="1:5">
      <c r="A23" s="25"/>
      <c r="B23" s="26"/>
      <c r="C23" s="27"/>
      <c r="D23" s="23" t="s">
        <v>5924</v>
      </c>
      <c r="E23" s="28"/>
    </row>
    <row r="24" s="2" customFormat="1" ht="34.15" customHeight="1" spans="1:5">
      <c r="A24" s="25"/>
      <c r="B24" s="26"/>
      <c r="C24" s="27"/>
      <c r="D24" s="23" t="s">
        <v>5925</v>
      </c>
      <c r="E24" s="28"/>
    </row>
    <row r="25" s="2" customFormat="1" ht="34.15" customHeight="1" spans="1:5">
      <c r="A25" s="25"/>
      <c r="B25" s="26"/>
      <c r="C25" s="27"/>
      <c r="D25" s="23" t="s">
        <v>5926</v>
      </c>
      <c r="E25" s="28"/>
    </row>
    <row r="26" s="2" customFormat="1" ht="33.75" customHeight="1" spans="1:5">
      <c r="A26" s="29"/>
      <c r="B26" s="30"/>
      <c r="C26" s="31"/>
      <c r="D26" s="23" t="s">
        <v>5927</v>
      </c>
      <c r="E26" s="32"/>
    </row>
    <row r="27" s="2" customFormat="1" ht="34.15" customHeight="1" spans="1:5">
      <c r="A27" s="7">
        <v>5</v>
      </c>
      <c r="B27" s="8" t="s">
        <v>1193</v>
      </c>
      <c r="C27" s="9" t="s">
        <v>5928</v>
      </c>
      <c r="D27" s="10" t="s">
        <v>5929</v>
      </c>
      <c r="E27" s="11" t="str">
        <f>HYPERLINK("http://blogfile.huashijingji.com/BlogFile/442-陈德生老师.zip","课程包下载")</f>
        <v>课程包下载</v>
      </c>
    </row>
    <row r="28" s="2" customFormat="1" ht="34.15" customHeight="1" spans="1:5">
      <c r="A28" s="12"/>
      <c r="B28" s="13"/>
      <c r="C28" s="14"/>
      <c r="D28" s="10" t="s">
        <v>5930</v>
      </c>
      <c r="E28" s="15"/>
    </row>
    <row r="29" s="2" customFormat="1" ht="34.15" customHeight="1" spans="1:5">
      <c r="A29" s="12"/>
      <c r="B29" s="13"/>
      <c r="C29" s="14"/>
      <c r="D29" s="10" t="s">
        <v>5931</v>
      </c>
      <c r="E29" s="15"/>
    </row>
    <row r="30" s="2" customFormat="1" ht="34.15" customHeight="1" spans="1:5">
      <c r="A30" s="12"/>
      <c r="B30" s="13"/>
      <c r="C30" s="14"/>
      <c r="D30" s="10" t="s">
        <v>5932</v>
      </c>
      <c r="E30" s="15"/>
    </row>
    <row r="31" s="2" customFormat="1" ht="34.15" customHeight="1" spans="1:5">
      <c r="A31" s="12"/>
      <c r="B31" s="13"/>
      <c r="C31" s="14"/>
      <c r="D31" s="10" t="s">
        <v>5933</v>
      </c>
      <c r="E31" s="15"/>
    </row>
    <row r="32" s="2" customFormat="1" ht="34.15" customHeight="1" spans="1:5">
      <c r="A32" s="16"/>
      <c r="B32" s="17"/>
      <c r="C32" s="18"/>
      <c r="D32" s="10" t="s">
        <v>5934</v>
      </c>
      <c r="E32" s="19"/>
    </row>
    <row r="33" s="2" customFormat="1" ht="34.15" customHeight="1" spans="1:5">
      <c r="A33" s="20">
        <v>6</v>
      </c>
      <c r="B33" s="21" t="s">
        <v>1625</v>
      </c>
      <c r="C33" s="22" t="s">
        <v>5935</v>
      </c>
      <c r="D33" s="23" t="s">
        <v>5936</v>
      </c>
      <c r="E33" s="24" t="str">
        <f>HYPERLINK("http://blogfile.huashijingji.com/BlogFile/599-张维明老师.zip","课程包下载")</f>
        <v>课程包下载</v>
      </c>
    </row>
    <row r="34" s="2" customFormat="1" ht="34.15" customHeight="1" spans="1:5">
      <c r="A34" s="25"/>
      <c r="B34" s="26"/>
      <c r="C34" s="27"/>
      <c r="D34" s="23" t="s">
        <v>5937</v>
      </c>
      <c r="E34" s="28"/>
    </row>
    <row r="35" s="2" customFormat="1" ht="34.15" customHeight="1" spans="1:5">
      <c r="A35" s="25"/>
      <c r="B35" s="26"/>
      <c r="C35" s="27"/>
      <c r="D35" s="23" t="s">
        <v>5938</v>
      </c>
      <c r="E35" s="28"/>
    </row>
    <row r="36" s="2" customFormat="1" ht="34.15" customHeight="1" spans="1:5">
      <c r="A36" s="25"/>
      <c r="B36" s="26"/>
      <c r="C36" s="27"/>
      <c r="D36" s="23" t="s">
        <v>5939</v>
      </c>
      <c r="E36" s="28"/>
    </row>
    <row r="37" s="2" customFormat="1" ht="34.15" customHeight="1" spans="1:5">
      <c r="A37" s="25"/>
      <c r="B37" s="26"/>
      <c r="C37" s="27"/>
      <c r="D37" s="23" t="s">
        <v>5940</v>
      </c>
      <c r="E37" s="28"/>
    </row>
    <row r="38" s="2" customFormat="1" ht="33.75" customHeight="1" spans="1:5">
      <c r="A38" s="29"/>
      <c r="B38" s="30"/>
      <c r="C38" s="31"/>
      <c r="D38" s="23" t="s">
        <v>5941</v>
      </c>
      <c r="E38" s="32"/>
    </row>
    <row r="39" s="2" customFormat="1" ht="34.15" customHeight="1" spans="1:5">
      <c r="A39" s="7">
        <v>7</v>
      </c>
      <c r="B39" s="8" t="s">
        <v>2226</v>
      </c>
      <c r="C39" s="9" t="s">
        <v>5942</v>
      </c>
      <c r="D39" s="10" t="s">
        <v>5943</v>
      </c>
      <c r="E39" s="11" t="str">
        <f>HYPERLINK("http://blogfile.huashijingji.com/BlogFile/758-梁晨老师.zip","课程包下载")</f>
        <v>课程包下载</v>
      </c>
    </row>
    <row r="40" s="2" customFormat="1" ht="34.15" customHeight="1" spans="1:5">
      <c r="A40" s="12"/>
      <c r="B40" s="13"/>
      <c r="C40" s="14"/>
      <c r="D40" s="10" t="s">
        <v>5944</v>
      </c>
      <c r="E40" s="15"/>
    </row>
    <row r="41" s="2" customFormat="1" ht="34.15" customHeight="1" spans="1:5">
      <c r="A41" s="12"/>
      <c r="B41" s="13"/>
      <c r="C41" s="14"/>
      <c r="D41" s="10" t="s">
        <v>5945</v>
      </c>
      <c r="E41" s="15"/>
    </row>
    <row r="42" s="2" customFormat="1" ht="34.15" customHeight="1" spans="1:5">
      <c r="A42" s="12"/>
      <c r="B42" s="13"/>
      <c r="C42" s="14"/>
      <c r="D42" s="10" t="s">
        <v>5946</v>
      </c>
      <c r="E42" s="15"/>
    </row>
    <row r="43" s="2" customFormat="1" ht="34.15" customHeight="1" spans="1:5">
      <c r="A43" s="12"/>
      <c r="B43" s="13"/>
      <c r="C43" s="14"/>
      <c r="D43" s="10" t="s">
        <v>5947</v>
      </c>
      <c r="E43" s="15"/>
    </row>
    <row r="44" s="2" customFormat="1" ht="34.15" customHeight="1" spans="1:5">
      <c r="A44" s="16"/>
      <c r="B44" s="17"/>
      <c r="C44" s="18"/>
      <c r="D44" s="10" t="s">
        <v>5948</v>
      </c>
      <c r="E44" s="19"/>
    </row>
    <row r="45" s="2" customFormat="1" ht="34.15" customHeight="1" spans="1:5">
      <c r="A45" s="20">
        <v>8</v>
      </c>
      <c r="B45" s="21" t="s">
        <v>1610</v>
      </c>
      <c r="C45" s="22" t="s">
        <v>5949</v>
      </c>
      <c r="D45" s="23" t="s">
        <v>5950</v>
      </c>
      <c r="E45" s="24" t="str">
        <f>HYPERLINK("http://blogfile.huashijingji.com/BlogFile/596-蔡柏玉老师.zip","课程包下载")</f>
        <v>课程包下载</v>
      </c>
    </row>
    <row r="46" s="2" customFormat="1" ht="34.15" customHeight="1" spans="1:5">
      <c r="A46" s="25"/>
      <c r="B46" s="26"/>
      <c r="C46" s="27"/>
      <c r="D46" s="23" t="s">
        <v>5951</v>
      </c>
      <c r="E46" s="28"/>
    </row>
    <row r="47" s="2" customFormat="1" ht="34.15" customHeight="1" spans="1:5">
      <c r="A47" s="25"/>
      <c r="B47" s="26"/>
      <c r="C47" s="27"/>
      <c r="D47" s="23" t="s">
        <v>5952</v>
      </c>
      <c r="E47" s="28"/>
    </row>
    <row r="48" s="2" customFormat="1" ht="34.15" customHeight="1" spans="1:5">
      <c r="A48" s="25"/>
      <c r="B48" s="26"/>
      <c r="C48" s="27"/>
      <c r="D48" s="23" t="s">
        <v>5953</v>
      </c>
      <c r="E48" s="28"/>
    </row>
    <row r="49" s="2" customFormat="1" ht="34.15" customHeight="1" spans="1:5">
      <c r="A49" s="25"/>
      <c r="B49" s="26"/>
      <c r="C49" s="27"/>
      <c r="D49" s="23" t="s">
        <v>5954</v>
      </c>
      <c r="E49" s="28"/>
    </row>
    <row r="50" s="2" customFormat="1" ht="33.75" customHeight="1" spans="1:5">
      <c r="A50" s="29"/>
      <c r="B50" s="30"/>
      <c r="C50" s="31"/>
      <c r="D50" s="23" t="s">
        <v>5955</v>
      </c>
      <c r="E50" s="32"/>
    </row>
    <row r="51" s="2" customFormat="1" ht="34.15" customHeight="1" spans="1:5">
      <c r="A51" s="7">
        <v>9</v>
      </c>
      <c r="B51" s="8" t="s">
        <v>1853</v>
      </c>
      <c r="C51" s="9" t="s">
        <v>5956</v>
      </c>
      <c r="D51" s="10" t="s">
        <v>5957</v>
      </c>
      <c r="E51" s="11" t="str">
        <f>HYPERLINK("http://blogfile.huashijingji.com/BlogFile/661-沈宏老师.zip","课程包下载")</f>
        <v>课程包下载</v>
      </c>
    </row>
    <row r="52" s="2" customFormat="1" ht="34.15" customHeight="1" spans="1:5">
      <c r="A52" s="12"/>
      <c r="B52" s="13"/>
      <c r="C52" s="14"/>
      <c r="D52" s="10" t="s">
        <v>5944</v>
      </c>
      <c r="E52" s="15"/>
    </row>
    <row r="53" s="2" customFormat="1" ht="34.15" customHeight="1" spans="1:5">
      <c r="A53" s="12"/>
      <c r="B53" s="13"/>
      <c r="C53" s="14"/>
      <c r="D53" s="10" t="s">
        <v>3337</v>
      </c>
      <c r="E53" s="15"/>
    </row>
    <row r="54" s="2" customFormat="1" ht="34.15" customHeight="1" spans="1:5">
      <c r="A54" s="12"/>
      <c r="B54" s="13"/>
      <c r="C54" s="14"/>
      <c r="D54" s="10" t="s">
        <v>5958</v>
      </c>
      <c r="E54" s="15"/>
    </row>
    <row r="55" s="2" customFormat="1" ht="34.15" customHeight="1" spans="1:5">
      <c r="A55" s="12"/>
      <c r="B55" s="13"/>
      <c r="C55" s="14"/>
      <c r="D55" s="10" t="s">
        <v>3337</v>
      </c>
      <c r="E55" s="15"/>
    </row>
    <row r="56" s="2" customFormat="1" ht="34.15" customHeight="1" spans="1:5">
      <c r="A56" s="16"/>
      <c r="B56" s="17"/>
      <c r="C56" s="18"/>
      <c r="D56" s="10" t="s">
        <v>5959</v>
      </c>
      <c r="E56" s="19"/>
    </row>
    <row r="57" s="2" customFormat="1" ht="34.15" customHeight="1" spans="1:5">
      <c r="A57" s="20">
        <v>10</v>
      </c>
      <c r="B57" s="21" t="s">
        <v>2280</v>
      </c>
      <c r="C57" s="22" t="s">
        <v>5960</v>
      </c>
      <c r="D57" s="23" t="s">
        <v>5961</v>
      </c>
      <c r="E57" s="24" t="str">
        <f>HYPERLINK("http://blogfile.huashijingji.com/BlogFile/772-刘翔老师.zip","课程包下载")</f>
        <v>课程包下载</v>
      </c>
    </row>
    <row r="58" s="2" customFormat="1" ht="34.15" customHeight="1" spans="1:5">
      <c r="A58" s="25"/>
      <c r="B58" s="26"/>
      <c r="C58" s="27"/>
      <c r="D58" s="23" t="s">
        <v>5962</v>
      </c>
      <c r="E58" s="28"/>
    </row>
    <row r="59" s="2" customFormat="1" ht="34.15" customHeight="1" spans="1:5">
      <c r="A59" s="25"/>
      <c r="B59" s="26"/>
      <c r="C59" s="27"/>
      <c r="D59" s="23" t="s">
        <v>5963</v>
      </c>
      <c r="E59" s="28"/>
    </row>
    <row r="60" s="2" customFormat="1" ht="34.15" customHeight="1" spans="1:5">
      <c r="A60" s="25"/>
      <c r="B60" s="26"/>
      <c r="C60" s="27"/>
      <c r="D60" s="23" t="s">
        <v>5964</v>
      </c>
      <c r="E60" s="28"/>
    </row>
    <row r="61" s="2" customFormat="1" ht="34.15" customHeight="1" spans="1:5">
      <c r="A61" s="25"/>
      <c r="B61" s="26"/>
      <c r="C61" s="27"/>
      <c r="D61" s="23" t="s">
        <v>5965</v>
      </c>
      <c r="E61" s="28"/>
    </row>
    <row r="62" s="2" customFormat="1" ht="33.75" customHeight="1" spans="1:5">
      <c r="A62" s="29"/>
      <c r="B62" s="30"/>
      <c r="C62" s="31"/>
      <c r="D62" s="23" t="s">
        <v>5966</v>
      </c>
      <c r="E62" s="32"/>
    </row>
    <row r="63" s="2" customFormat="1" ht="34.15" customHeight="1" spans="1:5">
      <c r="A63" s="7">
        <v>11</v>
      </c>
      <c r="B63" s="8" t="s">
        <v>2384</v>
      </c>
      <c r="C63" s="9" t="s">
        <v>5967</v>
      </c>
      <c r="D63" s="10" t="s">
        <v>5968</v>
      </c>
      <c r="E63" s="11" t="str">
        <f>HYPERLINK("http://blogfile.huashijingji.com/BlogFile/799-董彦彩老师.zip","课程包下载")</f>
        <v>课程包下载</v>
      </c>
    </row>
    <row r="64" s="2" customFormat="1" ht="34.15" customHeight="1" spans="1:5">
      <c r="A64" s="12"/>
      <c r="B64" s="13"/>
      <c r="C64" s="14"/>
      <c r="D64" s="10" t="s">
        <v>5969</v>
      </c>
      <c r="E64" s="15"/>
    </row>
    <row r="65" s="2" customFormat="1" ht="34.15" customHeight="1" spans="1:5">
      <c r="A65" s="12"/>
      <c r="B65" s="13"/>
      <c r="C65" s="14"/>
      <c r="D65" s="10" t="s">
        <v>5970</v>
      </c>
      <c r="E65" s="15"/>
    </row>
    <row r="66" s="2" customFormat="1" ht="34.15" customHeight="1" spans="1:5">
      <c r="A66" s="12"/>
      <c r="B66" s="13"/>
      <c r="C66" s="14"/>
      <c r="D66" s="10" t="s">
        <v>5971</v>
      </c>
      <c r="E66" s="15"/>
    </row>
    <row r="67" s="2" customFormat="1" ht="34.15" customHeight="1" spans="1:5">
      <c r="A67" s="12"/>
      <c r="B67" s="13"/>
      <c r="C67" s="14"/>
      <c r="D67" s="10" t="s">
        <v>5972</v>
      </c>
      <c r="E67" s="15"/>
    </row>
    <row r="68" s="2" customFormat="1" ht="34.15" customHeight="1" spans="1:5">
      <c r="A68" s="16"/>
      <c r="B68" s="17"/>
      <c r="C68" s="18"/>
      <c r="D68" s="10" t="s">
        <v>5973</v>
      </c>
      <c r="E68" s="19"/>
    </row>
    <row r="69" s="2" customFormat="1" ht="34.15" customHeight="1" spans="1:5">
      <c r="A69" s="20">
        <v>12</v>
      </c>
      <c r="B69" s="21" t="s">
        <v>2237</v>
      </c>
      <c r="C69" s="22" t="s">
        <v>5974</v>
      </c>
      <c r="D69" s="23" t="s">
        <v>5975</v>
      </c>
      <c r="E69" s="24" t="str">
        <f>HYPERLINK("http://blogfile.huashijingji.com/BlogFile/761-刘思华老师.zip","课程包下载")</f>
        <v>课程包下载</v>
      </c>
    </row>
    <row r="70" s="2" customFormat="1" ht="34.15" customHeight="1" spans="1:5">
      <c r="A70" s="25"/>
      <c r="B70" s="26"/>
      <c r="C70" s="27"/>
      <c r="D70" s="23" t="s">
        <v>5976</v>
      </c>
      <c r="E70" s="28"/>
    </row>
    <row r="71" s="2" customFormat="1" ht="34.15" customHeight="1" spans="1:5">
      <c r="A71" s="25"/>
      <c r="B71" s="26"/>
      <c r="C71" s="27"/>
      <c r="D71" s="23" t="s">
        <v>5977</v>
      </c>
      <c r="E71" s="28"/>
    </row>
    <row r="72" s="2" customFormat="1" ht="34.15" customHeight="1" spans="1:5">
      <c r="A72" s="25"/>
      <c r="B72" s="26"/>
      <c r="C72" s="27"/>
      <c r="D72" s="23" t="s">
        <v>5978</v>
      </c>
      <c r="E72" s="28"/>
    </row>
    <row r="73" s="2" customFormat="1" ht="34.15" customHeight="1" spans="1:5">
      <c r="A73" s="25"/>
      <c r="B73" s="26"/>
      <c r="C73" s="27"/>
      <c r="D73" s="23" t="s">
        <v>5979</v>
      </c>
      <c r="E73" s="28"/>
    </row>
    <row r="74" s="2" customFormat="1" ht="33.75" customHeight="1" spans="1:5">
      <c r="A74" s="29"/>
      <c r="B74" s="30"/>
      <c r="C74" s="31"/>
      <c r="D74" s="23" t="s">
        <v>5980</v>
      </c>
      <c r="E74" s="32"/>
    </row>
    <row r="75" s="2" customFormat="1" ht="34.15" customHeight="1" spans="1:5">
      <c r="A75" s="7">
        <v>13</v>
      </c>
      <c r="B75" s="8" t="s">
        <v>2388</v>
      </c>
      <c r="C75" s="9" t="s">
        <v>5981</v>
      </c>
      <c r="D75" s="10" t="s">
        <v>5982</v>
      </c>
      <c r="E75" s="11" t="str">
        <f>HYPERLINK("http://blogfile.huashijingji.com/BlogFile/800-刘起民老师.zip","课程包下载")</f>
        <v>课程包下载</v>
      </c>
    </row>
    <row r="76" s="2" customFormat="1" ht="34.15" customHeight="1" spans="1:5">
      <c r="A76" s="12"/>
      <c r="B76" s="13"/>
      <c r="C76" s="14"/>
      <c r="D76" s="10" t="s">
        <v>3337</v>
      </c>
      <c r="E76" s="15"/>
    </row>
    <row r="77" s="2" customFormat="1" ht="34.15" customHeight="1" spans="1:5">
      <c r="A77" s="12"/>
      <c r="B77" s="13"/>
      <c r="C77" s="14"/>
      <c r="D77" s="10" t="s">
        <v>5983</v>
      </c>
      <c r="E77" s="15"/>
    </row>
    <row r="78" s="2" customFormat="1" ht="34.15" customHeight="1" spans="1:5">
      <c r="A78" s="12"/>
      <c r="B78" s="13"/>
      <c r="C78" s="14"/>
      <c r="D78" s="10" t="s">
        <v>5984</v>
      </c>
      <c r="E78" s="15"/>
    </row>
    <row r="79" s="2" customFormat="1" ht="34.15" customHeight="1" spans="1:5">
      <c r="A79" s="12"/>
      <c r="B79" s="13"/>
      <c r="C79" s="14"/>
      <c r="D79" s="10" t="s">
        <v>5985</v>
      </c>
      <c r="E79" s="15"/>
    </row>
    <row r="80" s="2" customFormat="1" ht="34.15" customHeight="1" spans="1:5">
      <c r="A80" s="16"/>
      <c r="B80" s="17"/>
      <c r="C80" s="18"/>
      <c r="D80" s="10" t="s">
        <v>5986</v>
      </c>
      <c r="E80" s="19"/>
    </row>
    <row r="81" s="2" customFormat="1" ht="34.15" customHeight="1" spans="1:5">
      <c r="A81" s="20">
        <v>14</v>
      </c>
      <c r="B81" s="21" t="s">
        <v>2569</v>
      </c>
      <c r="C81" s="22" t="s">
        <v>5987</v>
      </c>
      <c r="D81" s="23" t="s">
        <v>5988</v>
      </c>
      <c r="E81" s="24" t="str">
        <f>HYPERLINK("http://blogfile.huashijingji.com/BlogFile/855-袁少波老师.zip","课程包下载")</f>
        <v>课程包下载</v>
      </c>
    </row>
    <row r="82" s="2" customFormat="1" ht="34.15" customHeight="1" spans="1:5">
      <c r="A82" s="25"/>
      <c r="B82" s="26"/>
      <c r="C82" s="27"/>
      <c r="D82" s="23" t="s">
        <v>5989</v>
      </c>
      <c r="E82" s="28"/>
    </row>
    <row r="83" s="2" customFormat="1" ht="34.15" customHeight="1" spans="1:5">
      <c r="A83" s="25"/>
      <c r="B83" s="26"/>
      <c r="C83" s="27"/>
      <c r="D83" s="23" t="s">
        <v>5990</v>
      </c>
      <c r="E83" s="28"/>
    </row>
    <row r="84" s="2" customFormat="1" ht="34.15" customHeight="1" spans="1:5">
      <c r="A84" s="25"/>
      <c r="B84" s="26"/>
      <c r="C84" s="27"/>
      <c r="D84" s="23" t="s">
        <v>5991</v>
      </c>
      <c r="E84" s="28"/>
    </row>
    <row r="85" s="2" customFormat="1" ht="34.15" customHeight="1" spans="1:5">
      <c r="A85" s="25"/>
      <c r="B85" s="26"/>
      <c r="C85" s="27"/>
      <c r="D85" s="23" t="s">
        <v>5992</v>
      </c>
      <c r="E85" s="28"/>
    </row>
    <row r="86" s="2" customFormat="1" ht="33.75" customHeight="1" spans="1:5">
      <c r="A86" s="29"/>
      <c r="B86" s="30"/>
      <c r="C86" s="31"/>
      <c r="D86" s="23" t="s">
        <v>5993</v>
      </c>
      <c r="E86" s="32"/>
    </row>
  </sheetData>
  <mergeCells count="57">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s>
  <pageMargins left="0.7" right="0.7" top="0.75" bottom="0.75" header="0.3" footer="0.3"/>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8.75" customHeight="1" spans="1:5">
      <c r="A1" s="4"/>
      <c r="B1" s="4"/>
      <c r="C1" s="4"/>
      <c r="D1" s="4"/>
      <c r="E1" s="4"/>
    </row>
    <row r="2" s="1" customFormat="1" ht="34.15" customHeight="1" spans="1:5">
      <c r="A2" s="5" t="s">
        <v>0</v>
      </c>
      <c r="B2" s="5" t="s">
        <v>1</v>
      </c>
      <c r="C2" s="6" t="s">
        <v>2850</v>
      </c>
      <c r="D2" s="5" t="s">
        <v>2851</v>
      </c>
      <c r="E2" s="5" t="s">
        <v>2852</v>
      </c>
    </row>
    <row r="3" s="34" customFormat="1" ht="34.15" customHeight="1" spans="1:5">
      <c r="A3" s="7">
        <v>1</v>
      </c>
      <c r="B3" s="8" t="s">
        <v>432</v>
      </c>
      <c r="C3" s="9" t="s">
        <v>5994</v>
      </c>
      <c r="D3" s="10" t="s">
        <v>5995</v>
      </c>
      <c r="E3" s="11" t="str">
        <f>HYPERLINK("http://blogfile.huashijingji.com/BlogFile/153-孙玮志老师.zip","课程包下载")</f>
        <v>课程包下载</v>
      </c>
    </row>
    <row r="4" s="34" customFormat="1" ht="34.15" customHeight="1" spans="1:5">
      <c r="A4" s="12"/>
      <c r="B4" s="13"/>
      <c r="C4" s="14"/>
      <c r="D4" s="10" t="s">
        <v>5996</v>
      </c>
      <c r="E4" s="15"/>
    </row>
    <row r="5" s="34" customFormat="1" ht="34.15" customHeight="1" spans="1:5">
      <c r="A5" s="12"/>
      <c r="B5" s="13"/>
      <c r="C5" s="14"/>
      <c r="D5" s="10" t="s">
        <v>5997</v>
      </c>
      <c r="E5" s="15"/>
    </row>
    <row r="6" s="34" customFormat="1" ht="34.15" customHeight="1" spans="1:5">
      <c r="A6" s="12"/>
      <c r="B6" s="13"/>
      <c r="C6" s="14"/>
      <c r="D6" s="10" t="s">
        <v>5998</v>
      </c>
      <c r="E6" s="15"/>
    </row>
    <row r="7" s="34" customFormat="1" ht="34.15" customHeight="1" spans="1:5">
      <c r="A7" s="12"/>
      <c r="B7" s="13"/>
      <c r="C7" s="14"/>
      <c r="D7" s="10" t="s">
        <v>5999</v>
      </c>
      <c r="E7" s="15"/>
    </row>
    <row r="8" s="34" customFormat="1" ht="34.15" customHeight="1" spans="1:5">
      <c r="A8" s="16"/>
      <c r="B8" s="17"/>
      <c r="C8" s="18"/>
      <c r="D8" s="10" t="s">
        <v>6000</v>
      </c>
      <c r="E8" s="19"/>
    </row>
    <row r="9" s="34" customFormat="1" ht="34.15" customHeight="1" spans="1:5">
      <c r="A9" s="20">
        <v>2</v>
      </c>
      <c r="B9" s="21" t="s">
        <v>228</v>
      </c>
      <c r="C9" s="22" t="s">
        <v>6001</v>
      </c>
      <c r="D9" s="23" t="s">
        <v>6002</v>
      </c>
      <c r="E9" s="24" t="str">
        <f>HYPERLINK("http://blogfile.huashijingji.com/BlogFile/69-刘凌峰老师.zip","课程包下载")</f>
        <v>课程包下载</v>
      </c>
    </row>
    <row r="10" s="34" customFormat="1" ht="34.15" customHeight="1" spans="1:5">
      <c r="A10" s="25"/>
      <c r="B10" s="26"/>
      <c r="C10" s="27"/>
      <c r="D10" s="23" t="s">
        <v>6003</v>
      </c>
      <c r="E10" s="28"/>
    </row>
    <row r="11" s="34" customFormat="1" ht="34.15" customHeight="1" spans="1:5">
      <c r="A11" s="25"/>
      <c r="B11" s="26"/>
      <c r="C11" s="27"/>
      <c r="D11" s="23" t="s">
        <v>6004</v>
      </c>
      <c r="E11" s="28"/>
    </row>
    <row r="12" s="34" customFormat="1" ht="34.15" customHeight="1" spans="1:5">
      <c r="A12" s="25"/>
      <c r="B12" s="26"/>
      <c r="C12" s="27"/>
      <c r="D12" s="23" t="s">
        <v>6005</v>
      </c>
      <c r="E12" s="28"/>
    </row>
    <row r="13" s="34" customFormat="1" ht="34.15" customHeight="1" spans="1:5">
      <c r="A13" s="25"/>
      <c r="B13" s="26"/>
      <c r="C13" s="27"/>
      <c r="D13" s="23" t="s">
        <v>6006</v>
      </c>
      <c r="E13" s="28"/>
    </row>
    <row r="14" s="34" customFormat="1" ht="34.15" customHeight="1" spans="1:5">
      <c r="A14" s="29"/>
      <c r="B14" s="30"/>
      <c r="C14" s="31"/>
      <c r="D14" s="23" t="s">
        <v>6007</v>
      </c>
      <c r="E14" s="32"/>
    </row>
    <row r="15" s="34" customFormat="1" ht="34.15" customHeight="1" spans="1:5">
      <c r="A15" s="7">
        <v>3</v>
      </c>
      <c r="B15" s="8" t="s">
        <v>689</v>
      </c>
      <c r="C15" s="9" t="s">
        <v>6008</v>
      </c>
      <c r="D15" s="10" t="s">
        <v>6009</v>
      </c>
      <c r="E15" s="11" t="str">
        <f>HYPERLINK("http://blogfile.huashijingji.com/BlogFile/256-王贵友老师.zip","课程包下载")</f>
        <v>课程包下载</v>
      </c>
    </row>
    <row r="16" s="34" customFormat="1" ht="34.15" customHeight="1" spans="1:5">
      <c r="A16" s="12"/>
      <c r="B16" s="13"/>
      <c r="C16" s="14"/>
      <c r="D16" s="10" t="s">
        <v>6010</v>
      </c>
      <c r="E16" s="15"/>
    </row>
    <row r="17" s="34" customFormat="1" ht="34.15" customHeight="1" spans="1:5">
      <c r="A17" s="12"/>
      <c r="B17" s="13"/>
      <c r="C17" s="14"/>
      <c r="D17" s="10" t="s">
        <v>6011</v>
      </c>
      <c r="E17" s="15"/>
    </row>
    <row r="18" s="34" customFormat="1" ht="34.15" customHeight="1" spans="1:5">
      <c r="A18" s="12"/>
      <c r="B18" s="13"/>
      <c r="C18" s="14"/>
      <c r="D18" s="10" t="s">
        <v>6012</v>
      </c>
      <c r="E18" s="15"/>
    </row>
    <row r="19" s="34" customFormat="1" ht="34.15" customHeight="1" spans="1:5">
      <c r="A19" s="12"/>
      <c r="B19" s="13"/>
      <c r="C19" s="14"/>
      <c r="D19" s="10" t="s">
        <v>6013</v>
      </c>
      <c r="E19" s="15"/>
    </row>
    <row r="20" s="34" customFormat="1" ht="34.15" customHeight="1" spans="1:5">
      <c r="A20" s="16"/>
      <c r="B20" s="17"/>
      <c r="C20" s="18"/>
      <c r="D20" s="10" t="s">
        <v>6014</v>
      </c>
      <c r="E20" s="19"/>
    </row>
    <row r="21" s="34" customFormat="1" ht="34.15" customHeight="1" spans="1:5">
      <c r="A21" s="20">
        <v>4</v>
      </c>
      <c r="B21" s="21" t="s">
        <v>833</v>
      </c>
      <c r="C21" s="22" t="s">
        <v>6015</v>
      </c>
      <c r="D21" s="23" t="s">
        <v>6016</v>
      </c>
      <c r="E21" s="24" t="str">
        <f>HYPERLINK("http://blogfile.huashijingji.com/BlogFile/322-张秋民老师.zip","课程包下载")</f>
        <v>课程包下载</v>
      </c>
    </row>
    <row r="22" s="34" customFormat="1" ht="34.15" customHeight="1" spans="1:5">
      <c r="A22" s="25"/>
      <c r="B22" s="26"/>
      <c r="C22" s="27"/>
      <c r="D22" s="23" t="s">
        <v>6017</v>
      </c>
      <c r="E22" s="28"/>
    </row>
    <row r="23" s="34" customFormat="1" ht="34.15" customHeight="1" spans="1:5">
      <c r="A23" s="25"/>
      <c r="B23" s="26"/>
      <c r="C23" s="27"/>
      <c r="D23" s="23" t="s">
        <v>6018</v>
      </c>
      <c r="E23" s="28"/>
    </row>
    <row r="24" s="34" customFormat="1" ht="34.15" customHeight="1" spans="1:5">
      <c r="A24" s="25"/>
      <c r="B24" s="26"/>
      <c r="C24" s="27"/>
      <c r="D24" s="23" t="s">
        <v>6019</v>
      </c>
      <c r="E24" s="28"/>
    </row>
    <row r="25" s="34" customFormat="1" ht="34.15" customHeight="1" spans="1:5">
      <c r="A25" s="25"/>
      <c r="B25" s="26"/>
      <c r="C25" s="27"/>
      <c r="D25" s="23" t="s">
        <v>6020</v>
      </c>
      <c r="E25" s="28"/>
    </row>
    <row r="26" s="34" customFormat="1" ht="34.15" customHeight="1" spans="1:5">
      <c r="A26" s="29"/>
      <c r="B26" s="30"/>
      <c r="C26" s="31"/>
      <c r="D26" s="23" t="s">
        <v>6021</v>
      </c>
      <c r="E26" s="32"/>
    </row>
    <row r="27" s="34" customFormat="1" ht="34.15" customHeight="1" spans="1:5">
      <c r="A27" s="7">
        <v>5</v>
      </c>
      <c r="B27" s="8" t="s">
        <v>989</v>
      </c>
      <c r="C27" s="9" t="s">
        <v>6022</v>
      </c>
      <c r="D27" s="10" t="s">
        <v>6023</v>
      </c>
      <c r="E27" s="11" t="str">
        <f>HYPERLINK("http://blogfile.huashijingji.com/BlogFile/370-王小伟老师.zip","课程包下载")</f>
        <v>课程包下载</v>
      </c>
    </row>
    <row r="28" s="34" customFormat="1" ht="34.15" customHeight="1" spans="1:5">
      <c r="A28" s="12"/>
      <c r="B28" s="13"/>
      <c r="C28" s="14"/>
      <c r="D28" s="10" t="s">
        <v>6024</v>
      </c>
      <c r="E28" s="15"/>
    </row>
    <row r="29" s="34" customFormat="1" ht="34.15" customHeight="1" spans="1:5">
      <c r="A29" s="12"/>
      <c r="B29" s="13"/>
      <c r="C29" s="14"/>
      <c r="D29" s="10" t="s">
        <v>6025</v>
      </c>
      <c r="E29" s="15"/>
    </row>
    <row r="30" s="34" customFormat="1" ht="34.15" customHeight="1" spans="1:5">
      <c r="A30" s="12"/>
      <c r="B30" s="13"/>
      <c r="C30" s="14"/>
      <c r="D30" s="10" t="s">
        <v>6026</v>
      </c>
      <c r="E30" s="15"/>
    </row>
    <row r="31" s="34" customFormat="1" ht="34.15" customHeight="1" spans="1:5">
      <c r="A31" s="12"/>
      <c r="B31" s="13"/>
      <c r="C31" s="14"/>
      <c r="D31" s="10" t="s">
        <v>6027</v>
      </c>
      <c r="E31" s="15"/>
    </row>
    <row r="32" s="34" customFormat="1" ht="34.15" customHeight="1" spans="1:5">
      <c r="A32" s="16"/>
      <c r="B32" s="17"/>
      <c r="C32" s="18"/>
      <c r="D32" s="10" t="s">
        <v>6028</v>
      </c>
      <c r="E32" s="19"/>
    </row>
    <row r="33" s="34" customFormat="1" ht="34.15" customHeight="1" spans="1:5">
      <c r="A33" s="20">
        <v>6</v>
      </c>
      <c r="B33" s="21" t="s">
        <v>1388</v>
      </c>
      <c r="C33" s="22" t="s">
        <v>6029</v>
      </c>
      <c r="D33" s="23" t="s">
        <v>6030</v>
      </c>
      <c r="E33" s="24" t="str">
        <f>HYPERLINK("http://blogfile.huashijingji.com/BlogFile/519-易云帆老师.zip","课程包下载")</f>
        <v>课程包下载</v>
      </c>
    </row>
    <row r="34" s="34" customFormat="1" ht="34.15" customHeight="1" spans="1:5">
      <c r="A34" s="25"/>
      <c r="B34" s="26"/>
      <c r="C34" s="27"/>
      <c r="D34" s="23" t="s">
        <v>6031</v>
      </c>
      <c r="E34" s="28"/>
    </row>
    <row r="35" s="34" customFormat="1" ht="34.15" customHeight="1" spans="1:5">
      <c r="A35" s="25"/>
      <c r="B35" s="26"/>
      <c r="C35" s="27"/>
      <c r="D35" s="23" t="s">
        <v>6032</v>
      </c>
      <c r="E35" s="28"/>
    </row>
    <row r="36" s="34" customFormat="1" ht="34.15" customHeight="1" spans="1:5">
      <c r="A36" s="25"/>
      <c r="B36" s="26"/>
      <c r="C36" s="27"/>
      <c r="D36" s="23" t="s">
        <v>6033</v>
      </c>
      <c r="E36" s="28"/>
    </row>
    <row r="37" s="34" customFormat="1" ht="34.15" customHeight="1" spans="1:5">
      <c r="A37" s="25"/>
      <c r="B37" s="26"/>
      <c r="C37" s="27"/>
      <c r="D37" s="23" t="s">
        <v>6034</v>
      </c>
      <c r="E37" s="28"/>
    </row>
    <row r="38" s="34" customFormat="1" ht="34.15" customHeight="1" spans="1:5">
      <c r="A38" s="29"/>
      <c r="B38" s="30"/>
      <c r="C38" s="31"/>
      <c r="D38" s="23" t="s">
        <v>6035</v>
      </c>
      <c r="E38" s="32"/>
    </row>
    <row r="39" s="34" customFormat="1" ht="34.15" customHeight="1" spans="1:5">
      <c r="A39" s="7">
        <v>7</v>
      </c>
      <c r="B39" s="8" t="s">
        <v>1468</v>
      </c>
      <c r="C39" s="9" t="s">
        <v>6036</v>
      </c>
      <c r="D39" s="10" t="s">
        <v>6037</v>
      </c>
      <c r="E39" s="11" t="str">
        <f>HYPERLINK("http://blogfile.huashijingji.com/BlogFile/542-常亚南老师.zip","课程包下载")</f>
        <v>课程包下载</v>
      </c>
    </row>
    <row r="40" s="34" customFormat="1" ht="34.15" customHeight="1" spans="1:5">
      <c r="A40" s="12"/>
      <c r="B40" s="13"/>
      <c r="C40" s="14"/>
      <c r="D40" s="10" t="s">
        <v>6038</v>
      </c>
      <c r="E40" s="15"/>
    </row>
    <row r="41" s="34" customFormat="1" ht="34.15" customHeight="1" spans="1:5">
      <c r="A41" s="12"/>
      <c r="B41" s="13"/>
      <c r="C41" s="14"/>
      <c r="D41" s="10" t="s">
        <v>6039</v>
      </c>
      <c r="E41" s="15"/>
    </row>
    <row r="42" s="34" customFormat="1" ht="34.15" customHeight="1" spans="1:5">
      <c r="A42" s="12"/>
      <c r="B42" s="13"/>
      <c r="C42" s="14"/>
      <c r="D42" s="10" t="s">
        <v>6040</v>
      </c>
      <c r="E42" s="15"/>
    </row>
    <row r="43" s="34" customFormat="1" ht="34.15" customHeight="1" spans="1:5">
      <c r="A43" s="12"/>
      <c r="B43" s="13"/>
      <c r="C43" s="14"/>
      <c r="D43" s="10" t="s">
        <v>6041</v>
      </c>
      <c r="E43" s="15"/>
    </row>
    <row r="44" s="34" customFormat="1" ht="34.15" customHeight="1" spans="1:5">
      <c r="A44" s="16"/>
      <c r="B44" s="17"/>
      <c r="C44" s="18"/>
      <c r="D44" s="10" t="s">
        <v>6042</v>
      </c>
      <c r="E44" s="19"/>
    </row>
    <row r="45" s="34" customFormat="1" ht="34.15" customHeight="1" spans="1:5">
      <c r="A45" s="20">
        <v>8</v>
      </c>
      <c r="B45" s="21" t="s">
        <v>1526</v>
      </c>
      <c r="C45" s="22" t="s">
        <v>6043</v>
      </c>
      <c r="D45" s="23" t="s">
        <v>6044</v>
      </c>
      <c r="E45" s="24" t="str">
        <f>HYPERLINK("http://blogfile.huashijingji.com/BlogFile/569-刘平利老师.zip","课程包下载")</f>
        <v>课程包下载</v>
      </c>
    </row>
    <row r="46" s="34" customFormat="1" ht="34.15" customHeight="1" spans="1:5">
      <c r="A46" s="25"/>
      <c r="B46" s="26"/>
      <c r="C46" s="27"/>
      <c r="D46" s="23" t="s">
        <v>6045</v>
      </c>
      <c r="E46" s="28"/>
    </row>
    <row r="47" s="34" customFormat="1" ht="34.15" customHeight="1" spans="1:5">
      <c r="A47" s="25"/>
      <c r="B47" s="26"/>
      <c r="C47" s="27"/>
      <c r="D47" s="23" t="s">
        <v>6046</v>
      </c>
      <c r="E47" s="28"/>
    </row>
    <row r="48" s="34" customFormat="1" ht="34.15" customHeight="1" spans="1:5">
      <c r="A48" s="25"/>
      <c r="B48" s="26"/>
      <c r="C48" s="27"/>
      <c r="D48" s="23" t="s">
        <v>6047</v>
      </c>
      <c r="E48" s="28"/>
    </row>
    <row r="49" s="34" customFormat="1" ht="34.15" customHeight="1" spans="1:5">
      <c r="A49" s="25"/>
      <c r="B49" s="26"/>
      <c r="C49" s="27"/>
      <c r="D49" s="23" t="s">
        <v>6048</v>
      </c>
      <c r="E49" s="28"/>
    </row>
    <row r="50" s="34" customFormat="1" ht="34.15" customHeight="1" spans="1:5">
      <c r="A50" s="29"/>
      <c r="B50" s="30"/>
      <c r="C50" s="31"/>
      <c r="D50" s="23" t="s">
        <v>6049</v>
      </c>
      <c r="E50" s="32"/>
    </row>
    <row r="51" s="34" customFormat="1" ht="34.15" customHeight="1" spans="1:5">
      <c r="A51" s="7">
        <v>9</v>
      </c>
      <c r="B51" s="8" t="s">
        <v>910</v>
      </c>
      <c r="C51" s="9" t="s">
        <v>6050</v>
      </c>
      <c r="D51" s="10" t="s">
        <v>6051</v>
      </c>
      <c r="E51" s="11" t="str">
        <f>HYPERLINK("http://blogfile.huashijingji.com/BlogFile/350-尹航老师.zip","课程包下载")</f>
        <v>课程包下载</v>
      </c>
    </row>
    <row r="52" s="34" customFormat="1" ht="34.15" customHeight="1" spans="1:5">
      <c r="A52" s="12"/>
      <c r="B52" s="13"/>
      <c r="C52" s="14"/>
      <c r="D52" s="10" t="s">
        <v>6052</v>
      </c>
      <c r="E52" s="15"/>
    </row>
    <row r="53" s="34" customFormat="1" ht="34.15" customHeight="1" spans="1:5">
      <c r="A53" s="12"/>
      <c r="B53" s="13"/>
      <c r="C53" s="14"/>
      <c r="D53" s="10" t="s">
        <v>6053</v>
      </c>
      <c r="E53" s="15"/>
    </row>
    <row r="54" s="34" customFormat="1" ht="34.15" customHeight="1" spans="1:5">
      <c r="A54" s="12"/>
      <c r="B54" s="13"/>
      <c r="C54" s="14"/>
      <c r="D54" s="10" t="s">
        <v>6054</v>
      </c>
      <c r="E54" s="15"/>
    </row>
    <row r="55" s="34" customFormat="1" ht="34.15" customHeight="1" spans="1:5">
      <c r="A55" s="12"/>
      <c r="B55" s="13"/>
      <c r="C55" s="14"/>
      <c r="D55" s="10" t="s">
        <v>6055</v>
      </c>
      <c r="E55" s="15"/>
    </row>
    <row r="56" s="34" customFormat="1" ht="34.15" customHeight="1" spans="1:5">
      <c r="A56" s="16"/>
      <c r="B56" s="17"/>
      <c r="C56" s="18"/>
      <c r="D56" s="10" t="s">
        <v>6056</v>
      </c>
      <c r="E56" s="19"/>
    </row>
    <row r="57" s="34" customFormat="1" ht="34.15" customHeight="1" spans="1:5">
      <c r="A57" s="20">
        <v>10</v>
      </c>
      <c r="B57" s="21" t="s">
        <v>1756</v>
      </c>
      <c r="C57" s="22" t="s">
        <v>6057</v>
      </c>
      <c r="D57" s="23" t="s">
        <v>6058</v>
      </c>
      <c r="E57" s="24" t="str">
        <f>HYPERLINK("http://blogfile.huashijingji.com/BlogFile/636-门晓慧老师.zip","课程包下载")</f>
        <v>课程包下载</v>
      </c>
    </row>
    <row r="58" s="34" customFormat="1" ht="34.15" customHeight="1" spans="1:5">
      <c r="A58" s="25"/>
      <c r="B58" s="26"/>
      <c r="C58" s="27"/>
      <c r="D58" s="23" t="s">
        <v>6059</v>
      </c>
      <c r="E58" s="28"/>
    </row>
    <row r="59" s="34" customFormat="1" ht="34.15" customHeight="1" spans="1:5">
      <c r="A59" s="25"/>
      <c r="B59" s="26"/>
      <c r="C59" s="27"/>
      <c r="D59" s="23" t="s">
        <v>6060</v>
      </c>
      <c r="E59" s="28"/>
    </row>
    <row r="60" s="34" customFormat="1" ht="34.15" customHeight="1" spans="1:5">
      <c r="A60" s="25"/>
      <c r="B60" s="26"/>
      <c r="C60" s="27"/>
      <c r="D60" s="23" t="s">
        <v>6061</v>
      </c>
      <c r="E60" s="28"/>
    </row>
    <row r="61" s="34" customFormat="1" ht="34.15" customHeight="1" spans="1:5">
      <c r="A61" s="25"/>
      <c r="B61" s="26"/>
      <c r="C61" s="27"/>
      <c r="D61" s="23" t="s">
        <v>6062</v>
      </c>
      <c r="E61" s="28"/>
    </row>
    <row r="62" s="34" customFormat="1" ht="34.15" customHeight="1" spans="1:5">
      <c r="A62" s="29"/>
      <c r="B62" s="30"/>
      <c r="C62" s="31"/>
      <c r="D62" s="23" t="s">
        <v>6063</v>
      </c>
      <c r="E62" s="32"/>
    </row>
    <row r="63" s="34" customFormat="1" ht="34.15" customHeight="1" spans="1:5">
      <c r="A63" s="7">
        <v>11</v>
      </c>
      <c r="B63" s="8" t="s">
        <v>1863</v>
      </c>
      <c r="C63" s="9" t="s">
        <v>6064</v>
      </c>
      <c r="D63" s="10" t="s">
        <v>6065</v>
      </c>
      <c r="E63" s="11" t="str">
        <f>HYPERLINK("http://blogfile.huashijingji.com/BlogFile/665-白龙老师.zip","课程包下载")</f>
        <v>课程包下载</v>
      </c>
    </row>
    <row r="64" s="34" customFormat="1" ht="34.15" customHeight="1" spans="1:5">
      <c r="A64" s="12"/>
      <c r="B64" s="13"/>
      <c r="C64" s="14"/>
      <c r="D64" s="10" t="s">
        <v>6066</v>
      </c>
      <c r="E64" s="15"/>
    </row>
    <row r="65" s="34" customFormat="1" ht="34.15" customHeight="1" spans="1:5">
      <c r="A65" s="12"/>
      <c r="B65" s="13"/>
      <c r="C65" s="14"/>
      <c r="D65" s="10" t="s">
        <v>6067</v>
      </c>
      <c r="E65" s="15"/>
    </row>
    <row r="66" s="34" customFormat="1" ht="34.15" customHeight="1" spans="1:5">
      <c r="A66" s="12"/>
      <c r="B66" s="13"/>
      <c r="C66" s="14"/>
      <c r="D66" s="10" t="s">
        <v>6068</v>
      </c>
      <c r="E66" s="15"/>
    </row>
    <row r="67" s="34" customFormat="1" ht="34.15" customHeight="1" spans="1:5">
      <c r="A67" s="12"/>
      <c r="B67" s="13"/>
      <c r="C67" s="14"/>
      <c r="D67" s="10" t="s">
        <v>6069</v>
      </c>
      <c r="E67" s="15"/>
    </row>
    <row r="68" s="34" customFormat="1" ht="34.15" customHeight="1" spans="1:5">
      <c r="A68" s="16"/>
      <c r="B68" s="17"/>
      <c r="C68" s="18"/>
      <c r="D68" s="10" t="s">
        <v>6070</v>
      </c>
      <c r="E68" s="19"/>
    </row>
    <row r="69" s="34" customFormat="1" ht="34.15" customHeight="1" spans="1:5">
      <c r="A69" s="20">
        <v>12</v>
      </c>
      <c r="B69" s="21" t="s">
        <v>2502</v>
      </c>
      <c r="C69" s="22" t="s">
        <v>6071</v>
      </c>
      <c r="D69" s="23" t="s">
        <v>6072</v>
      </c>
      <c r="E69" s="24" t="str">
        <f>HYPERLINK("http://blogfile.huashijingji.com/BlogFile/830-郝楠老师.zip","课程包下载")</f>
        <v>课程包下载</v>
      </c>
    </row>
    <row r="70" s="34" customFormat="1" ht="34.15" customHeight="1" spans="1:5">
      <c r="A70" s="25"/>
      <c r="B70" s="26"/>
      <c r="C70" s="27"/>
      <c r="D70" s="23" t="s">
        <v>6073</v>
      </c>
      <c r="E70" s="28"/>
    </row>
    <row r="71" s="34" customFormat="1" ht="34.15" customHeight="1" spans="1:5">
      <c r="A71" s="25"/>
      <c r="B71" s="26"/>
      <c r="C71" s="27"/>
      <c r="D71" s="23" t="s">
        <v>6074</v>
      </c>
      <c r="E71" s="28"/>
    </row>
    <row r="72" s="34" customFormat="1" ht="34.15" customHeight="1" spans="1:5">
      <c r="A72" s="25"/>
      <c r="B72" s="26"/>
      <c r="C72" s="27"/>
      <c r="D72" s="23" t="s">
        <v>6075</v>
      </c>
      <c r="E72" s="28"/>
    </row>
    <row r="73" s="34" customFormat="1" ht="34.15" customHeight="1" spans="1:5">
      <c r="A73" s="25"/>
      <c r="B73" s="26"/>
      <c r="C73" s="27"/>
      <c r="D73" s="23" t="s">
        <v>6076</v>
      </c>
      <c r="E73" s="28"/>
    </row>
    <row r="74" s="34" customFormat="1" ht="34.15" customHeight="1" spans="1:5">
      <c r="A74" s="29"/>
      <c r="B74" s="30"/>
      <c r="C74" s="31"/>
      <c r="D74" s="23" t="s">
        <v>6077</v>
      </c>
      <c r="E74" s="32"/>
    </row>
  </sheetData>
  <mergeCells count="49">
    <mergeCell ref="A1:E1"/>
    <mergeCell ref="A3:A8"/>
    <mergeCell ref="A9:A14"/>
    <mergeCell ref="A15:A20"/>
    <mergeCell ref="A21:A26"/>
    <mergeCell ref="A27:A32"/>
    <mergeCell ref="A33:A38"/>
    <mergeCell ref="A39:A44"/>
    <mergeCell ref="A45:A50"/>
    <mergeCell ref="A51:A56"/>
    <mergeCell ref="A57:A62"/>
    <mergeCell ref="A63:A68"/>
    <mergeCell ref="A69:A74"/>
    <mergeCell ref="B3:B8"/>
    <mergeCell ref="B9:B14"/>
    <mergeCell ref="B15:B20"/>
    <mergeCell ref="B21:B26"/>
    <mergeCell ref="B27:B32"/>
    <mergeCell ref="B33:B38"/>
    <mergeCell ref="B39:B44"/>
    <mergeCell ref="B45:B50"/>
    <mergeCell ref="B51:B56"/>
    <mergeCell ref="B57:B62"/>
    <mergeCell ref="B63:B68"/>
    <mergeCell ref="B69:B74"/>
    <mergeCell ref="C3:C8"/>
    <mergeCell ref="C9:C14"/>
    <mergeCell ref="C15:C20"/>
    <mergeCell ref="C21:C26"/>
    <mergeCell ref="C27:C32"/>
    <mergeCell ref="C33:C38"/>
    <mergeCell ref="C39:C44"/>
    <mergeCell ref="C45:C50"/>
    <mergeCell ref="C51:C56"/>
    <mergeCell ref="C57:C62"/>
    <mergeCell ref="C63:C68"/>
    <mergeCell ref="C69:C74"/>
    <mergeCell ref="E3:E8"/>
    <mergeCell ref="E9:E14"/>
    <mergeCell ref="E15:E20"/>
    <mergeCell ref="E21:E26"/>
    <mergeCell ref="E27:E32"/>
    <mergeCell ref="E33:E38"/>
    <mergeCell ref="E39:E44"/>
    <mergeCell ref="E45:E50"/>
    <mergeCell ref="E51:E56"/>
    <mergeCell ref="E57:E62"/>
    <mergeCell ref="E63:E68"/>
    <mergeCell ref="E69:E7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EE833A"/>
  </sheetPr>
  <dimension ref="A1:J29"/>
  <sheetViews>
    <sheetView zoomScale="85" zoomScaleNormal="85" workbookViewId="0">
      <pane ySplit="1" topLeftCell="A2" activePane="bottomLeft" state="frozen"/>
      <selection/>
      <selection pane="bottomLeft" activeCell="D8" sqref="D8"/>
    </sheetView>
  </sheetViews>
  <sheetFormatPr defaultColWidth="9" defaultRowHeight="13.5"/>
  <cols>
    <col min="1" max="1" width="6.625" style="77" customWidth="1"/>
    <col min="2" max="2" width="14.625" style="77" customWidth="1"/>
    <col min="3" max="10" width="23.5" style="77" customWidth="1"/>
    <col min="11" max="16384" width="9" style="77"/>
  </cols>
  <sheetData>
    <row r="1" s="119" customFormat="1" ht="33" customHeight="1" spans="1:10">
      <c r="A1" s="122" t="s">
        <v>0</v>
      </c>
      <c r="B1" s="123" t="s">
        <v>1</v>
      </c>
      <c r="C1" s="122" t="s">
        <v>2</v>
      </c>
      <c r="D1" s="122" t="s">
        <v>3</v>
      </c>
      <c r="E1" s="124" t="s">
        <v>4</v>
      </c>
      <c r="F1" s="125" t="s">
        <v>5</v>
      </c>
      <c r="G1" s="125" t="s">
        <v>6</v>
      </c>
      <c r="H1" s="125" t="s">
        <v>7</v>
      </c>
      <c r="I1" s="126" t="s">
        <v>8</v>
      </c>
      <c r="J1" s="126" t="s">
        <v>9</v>
      </c>
    </row>
    <row r="2" s="120" customFormat="1" ht="95.1" customHeight="1" spans="1:10">
      <c r="A2" s="127">
        <v>839</v>
      </c>
      <c r="B2" s="128" t="s">
        <v>2732</v>
      </c>
      <c r="C2" s="127" t="s">
        <v>2733</v>
      </c>
      <c r="D2" s="129" t="s">
        <v>13</v>
      </c>
      <c r="E2" s="129" t="s">
        <v>2734</v>
      </c>
      <c r="F2" s="129" t="s">
        <v>2735</v>
      </c>
      <c r="G2" s="127" t="s">
        <v>205</v>
      </c>
      <c r="H2" s="130" t="str">
        <f>HYPERLINK("http://blogfile.huashijingji.com/BlogFile/839-文慧老师.zip","课程包下载")</f>
        <v>课程包下载</v>
      </c>
      <c r="I2" s="129" t="s">
        <v>2736</v>
      </c>
      <c r="J2" s="131" t="s">
        <v>13</v>
      </c>
    </row>
    <row r="3" s="120" customFormat="1" ht="95.1" customHeight="1" spans="1:10">
      <c r="A3" s="132">
        <v>840</v>
      </c>
      <c r="B3" s="133" t="s">
        <v>2737</v>
      </c>
      <c r="C3" s="132" t="s">
        <v>65</v>
      </c>
      <c r="D3" s="134" t="s">
        <v>2738</v>
      </c>
      <c r="E3" s="134" t="s">
        <v>2739</v>
      </c>
      <c r="F3" s="134" t="s">
        <v>2740</v>
      </c>
      <c r="G3" s="132" t="s">
        <v>2741</v>
      </c>
      <c r="H3" s="135" t="str">
        <f>HYPERLINK("http://blogfile.huashijingji.com/BlogFile/840-田明民老师.zip","课程包下载")</f>
        <v>课程包下载</v>
      </c>
      <c r="I3" s="134" t="s">
        <v>2742</v>
      </c>
      <c r="J3" s="136" t="s">
        <v>13</v>
      </c>
    </row>
    <row r="4" s="120" customFormat="1" ht="95.1" customHeight="1" spans="1:10">
      <c r="A4" s="127">
        <v>849</v>
      </c>
      <c r="B4" s="128" t="s">
        <v>2743</v>
      </c>
      <c r="C4" s="127" t="s">
        <v>65</v>
      </c>
      <c r="D4" s="129" t="s">
        <v>2744</v>
      </c>
      <c r="E4" s="129" t="s">
        <v>2745</v>
      </c>
      <c r="F4" s="129" t="s">
        <v>13</v>
      </c>
      <c r="G4" s="127" t="s">
        <v>97</v>
      </c>
      <c r="H4" s="130" t="str">
        <f>HYPERLINK("http://blogfile.huashijingji.com/BlogFile/849-杨华老师.zip","课程包下载")</f>
        <v>课程包下载</v>
      </c>
      <c r="I4" s="129" t="s">
        <v>2746</v>
      </c>
      <c r="J4" s="131" t="s">
        <v>13</v>
      </c>
    </row>
    <row r="5" s="120" customFormat="1" ht="95.1" customHeight="1" spans="1:10">
      <c r="A5" s="132">
        <v>850</v>
      </c>
      <c r="B5" s="133" t="s">
        <v>2747</v>
      </c>
      <c r="C5" s="132" t="s">
        <v>2748</v>
      </c>
      <c r="D5" s="134" t="s">
        <v>13</v>
      </c>
      <c r="E5" s="134" t="s">
        <v>2749</v>
      </c>
      <c r="F5" s="134" t="s">
        <v>13</v>
      </c>
      <c r="G5" s="132" t="s">
        <v>252</v>
      </c>
      <c r="H5" s="135" t="str">
        <f>HYPERLINK("http://blogfile.huashijingji.com/BlogFile/850-曹云凯老师.zip","课程包下载")</f>
        <v>课程包下载</v>
      </c>
      <c r="I5" s="134" t="s">
        <v>2750</v>
      </c>
      <c r="J5" s="136" t="s">
        <v>13</v>
      </c>
    </row>
    <row r="6" s="120" customFormat="1" ht="95.1" customHeight="1" spans="1:10">
      <c r="A6" s="127">
        <v>854</v>
      </c>
      <c r="B6" s="128" t="s">
        <v>2751</v>
      </c>
      <c r="C6" s="127" t="s">
        <v>407</v>
      </c>
      <c r="D6" s="129" t="s">
        <v>818</v>
      </c>
      <c r="E6" s="129" t="s">
        <v>2752</v>
      </c>
      <c r="F6" s="129" t="s">
        <v>13</v>
      </c>
      <c r="G6" s="127" t="s">
        <v>311</v>
      </c>
      <c r="H6" s="130" t="str">
        <f>HYPERLINK("http://blogfile.huashijingji.com/BlogFile/854-吴启迪老师.zip","课程包下载")</f>
        <v>课程包下载</v>
      </c>
      <c r="I6" s="129" t="s">
        <v>2753</v>
      </c>
      <c r="J6" s="131" t="s">
        <v>13</v>
      </c>
    </row>
    <row r="7" s="120" customFormat="1" ht="95.1" customHeight="1" spans="1:10">
      <c r="A7" s="132">
        <v>858</v>
      </c>
      <c r="B7" s="133" t="s">
        <v>2754</v>
      </c>
      <c r="C7" s="132" t="s">
        <v>2733</v>
      </c>
      <c r="D7" s="134" t="s">
        <v>13</v>
      </c>
      <c r="E7" s="134" t="s">
        <v>2755</v>
      </c>
      <c r="F7" s="134" t="s">
        <v>2756</v>
      </c>
      <c r="G7" s="132" t="s">
        <v>108</v>
      </c>
      <c r="H7" s="135" t="str">
        <f>HYPERLINK("http://blogfile.huashijingji.com/BlogFile/858-王若尘老师.zip","课程包下载")</f>
        <v>课程包下载</v>
      </c>
      <c r="I7" s="134" t="s">
        <v>2757</v>
      </c>
      <c r="J7" s="136" t="s">
        <v>13</v>
      </c>
    </row>
    <row r="8" s="120" customFormat="1" ht="95.1" customHeight="1" spans="1:10">
      <c r="A8" s="127">
        <v>859</v>
      </c>
      <c r="B8" s="128" t="s">
        <v>2758</v>
      </c>
      <c r="C8" s="127" t="s">
        <v>2759</v>
      </c>
      <c r="D8" s="129" t="s">
        <v>13</v>
      </c>
      <c r="E8" s="129" t="s">
        <v>2760</v>
      </c>
      <c r="F8" s="129" t="s">
        <v>2761</v>
      </c>
      <c r="G8" s="127" t="s">
        <v>2762</v>
      </c>
      <c r="H8" s="130" t="str">
        <f>HYPERLINK("http://blogfile.huashijingji.com/BlogFile/859-张韦韦老师.zip","课程包下载")</f>
        <v>课程包下载</v>
      </c>
      <c r="I8" s="129" t="s">
        <v>2763</v>
      </c>
      <c r="J8" s="131" t="s">
        <v>13</v>
      </c>
    </row>
    <row r="9" s="120" customFormat="1" ht="95.1" customHeight="1" spans="1:10">
      <c r="A9" s="132">
        <v>862</v>
      </c>
      <c r="B9" s="133" t="s">
        <v>2764</v>
      </c>
      <c r="C9" s="132" t="s">
        <v>12</v>
      </c>
      <c r="D9" s="134" t="s">
        <v>2765</v>
      </c>
      <c r="E9" s="134" t="s">
        <v>2766</v>
      </c>
      <c r="F9" s="134" t="s">
        <v>13</v>
      </c>
      <c r="G9" s="132" t="s">
        <v>26</v>
      </c>
      <c r="H9" s="135" t="str">
        <f>HYPERLINK("http://blogfile.huashijingji.com/BlogFile/862-李晨阳老师.zip","课程包下载")</f>
        <v>课程包下载</v>
      </c>
      <c r="I9" s="134" t="s">
        <v>2767</v>
      </c>
      <c r="J9" s="136" t="s">
        <v>13</v>
      </c>
    </row>
    <row r="10" s="120" customFormat="1" ht="95.1" customHeight="1" spans="1:10">
      <c r="A10" s="127">
        <v>864</v>
      </c>
      <c r="B10" s="128" t="s">
        <v>2768</v>
      </c>
      <c r="C10" s="127" t="s">
        <v>12</v>
      </c>
      <c r="D10" s="129" t="s">
        <v>13</v>
      </c>
      <c r="E10" s="129" t="s">
        <v>13</v>
      </c>
      <c r="F10" s="129" t="s">
        <v>2769</v>
      </c>
      <c r="G10" s="127" t="s">
        <v>210</v>
      </c>
      <c r="H10" s="130" t="str">
        <f>HYPERLINK("http://blogfile.huashijingji.com/BlogFile/864-朱寒波老师.zip","课程包下载")</f>
        <v>课程包下载</v>
      </c>
      <c r="I10" s="129" t="s">
        <v>2770</v>
      </c>
      <c r="J10" s="131" t="s">
        <v>13</v>
      </c>
    </row>
    <row r="11" s="120" customFormat="1" ht="95.1" customHeight="1" spans="1:10">
      <c r="A11" s="132">
        <v>865</v>
      </c>
      <c r="B11" s="133" t="s">
        <v>2771</v>
      </c>
      <c r="C11" s="132" t="s">
        <v>2772</v>
      </c>
      <c r="D11" s="134" t="s">
        <v>13</v>
      </c>
      <c r="E11" s="134" t="s">
        <v>2773</v>
      </c>
      <c r="F11" s="134" t="s">
        <v>2774</v>
      </c>
      <c r="G11" s="132" t="s">
        <v>658</v>
      </c>
      <c r="H11" s="135" t="str">
        <f>HYPERLINK("http://blogfile.huashijingji.com/BlogFile/865-姚名老师.zip","课程包下载")</f>
        <v>课程包下载</v>
      </c>
      <c r="I11" s="134" t="s">
        <v>2775</v>
      </c>
      <c r="J11" s="136" t="s">
        <v>13</v>
      </c>
    </row>
    <row r="12" s="120" customFormat="1" ht="95.1" customHeight="1" spans="1:10">
      <c r="A12" s="127">
        <v>866</v>
      </c>
      <c r="B12" s="128" t="s">
        <v>2776</v>
      </c>
      <c r="C12" s="127" t="s">
        <v>2772</v>
      </c>
      <c r="D12" s="129" t="s">
        <v>13</v>
      </c>
      <c r="E12" s="129" t="s">
        <v>2777</v>
      </c>
      <c r="F12" s="129" t="s">
        <v>2778</v>
      </c>
      <c r="G12" s="127" t="s">
        <v>701</v>
      </c>
      <c r="H12" s="130" t="str">
        <f>HYPERLINK("http://blogfile.huashijingji.com/BlogFile/866-元修老师.zip","课程包下载")</f>
        <v>课程包下载</v>
      </c>
      <c r="I12" s="129" t="s">
        <v>2779</v>
      </c>
      <c r="J12" s="131" t="s">
        <v>13</v>
      </c>
    </row>
    <row r="13" s="120" customFormat="1" ht="95.1" customHeight="1" spans="1:10">
      <c r="A13" s="132">
        <v>867</v>
      </c>
      <c r="B13" s="133" t="s">
        <v>2780</v>
      </c>
      <c r="C13" s="132" t="s">
        <v>2772</v>
      </c>
      <c r="D13" s="134" t="s">
        <v>13</v>
      </c>
      <c r="E13" s="134" t="s">
        <v>2781</v>
      </c>
      <c r="F13" s="134" t="s">
        <v>2782</v>
      </c>
      <c r="G13" s="132" t="s">
        <v>658</v>
      </c>
      <c r="H13" s="135" t="str">
        <f>HYPERLINK("http://blogfile.huashijingji.com/BlogFile/867-张煦丹老师.zip","课程包下载")</f>
        <v>课程包下载</v>
      </c>
      <c r="I13" s="134" t="s">
        <v>2783</v>
      </c>
      <c r="J13" s="136" t="s">
        <v>13</v>
      </c>
    </row>
    <row r="14" s="120" customFormat="1" ht="95.1" customHeight="1" spans="1:10">
      <c r="A14" s="127">
        <v>868</v>
      </c>
      <c r="B14" s="128" t="s">
        <v>2784</v>
      </c>
      <c r="C14" s="127" t="s">
        <v>2733</v>
      </c>
      <c r="D14" s="129" t="s">
        <v>13</v>
      </c>
      <c r="E14" s="129" t="s">
        <v>2785</v>
      </c>
      <c r="F14" s="129" t="s">
        <v>2786</v>
      </c>
      <c r="G14" s="127" t="s">
        <v>658</v>
      </c>
      <c r="H14" s="130" t="str">
        <f>HYPERLINK("http://blogfile.huashijingji.com/BlogFile/868-汤佳佳老师.zip","课程包下载")</f>
        <v>课程包下载</v>
      </c>
      <c r="I14" s="129" t="s">
        <v>2787</v>
      </c>
      <c r="J14" s="131" t="s">
        <v>13</v>
      </c>
    </row>
    <row r="15" s="120" customFormat="1" ht="95.1" customHeight="1" spans="1:10">
      <c r="A15" s="132">
        <v>872</v>
      </c>
      <c r="B15" s="133" t="s">
        <v>2788</v>
      </c>
      <c r="C15" s="132" t="s">
        <v>2772</v>
      </c>
      <c r="D15" s="134" t="s">
        <v>13</v>
      </c>
      <c r="E15" s="134" t="s">
        <v>2789</v>
      </c>
      <c r="F15" s="134" t="s">
        <v>2790</v>
      </c>
      <c r="G15" s="132" t="s">
        <v>210</v>
      </c>
      <c r="H15" s="135" t="str">
        <f>HYPERLINK("http://blogfile.huashijingji.com/BlogFile/872-陈丽芳老师.zip","课程包下载")</f>
        <v>课程包下载</v>
      </c>
      <c r="I15" s="134" t="s">
        <v>2791</v>
      </c>
      <c r="J15" s="136" t="s">
        <v>13</v>
      </c>
    </row>
    <row r="16" s="120" customFormat="1" ht="95.1" customHeight="1" spans="1:10">
      <c r="A16" s="127">
        <v>873</v>
      </c>
      <c r="B16" s="128" t="s">
        <v>2792</v>
      </c>
      <c r="C16" s="127" t="s">
        <v>65</v>
      </c>
      <c r="D16" s="129" t="s">
        <v>13</v>
      </c>
      <c r="E16" s="129" t="s">
        <v>2793</v>
      </c>
      <c r="F16" s="129" t="s">
        <v>2794</v>
      </c>
      <c r="G16" s="127" t="s">
        <v>385</v>
      </c>
      <c r="H16" s="130" t="str">
        <f>HYPERLINK("http://blogfile.huashijingji.com/BlogFile/873-付梅老师.zip","课程包下载")</f>
        <v>课程包下载</v>
      </c>
      <c r="I16" s="129" t="s">
        <v>2795</v>
      </c>
      <c r="J16" s="131" t="s">
        <v>13</v>
      </c>
    </row>
    <row r="17" s="120" customFormat="1" ht="95.1" customHeight="1" spans="1:10">
      <c r="A17" s="132">
        <v>874</v>
      </c>
      <c r="B17" s="133" t="s">
        <v>2796</v>
      </c>
      <c r="C17" s="132" t="s">
        <v>2733</v>
      </c>
      <c r="D17" s="134" t="s">
        <v>13</v>
      </c>
      <c r="E17" s="134" t="s">
        <v>13</v>
      </c>
      <c r="F17" s="134" t="s">
        <v>2797</v>
      </c>
      <c r="G17" s="132" t="s">
        <v>26</v>
      </c>
      <c r="H17" s="135" t="str">
        <f>HYPERLINK("http://blogfile.huashijingji.com/BlogFile/874-张盼老师.zip","课程包下载")</f>
        <v>课程包下载</v>
      </c>
      <c r="I17" s="134" t="s">
        <v>2798</v>
      </c>
      <c r="J17" s="136" t="s">
        <v>13</v>
      </c>
    </row>
    <row r="18" s="120" customFormat="1" ht="95.1" customHeight="1" spans="1:10">
      <c r="A18" s="127">
        <v>875</v>
      </c>
      <c r="B18" s="128" t="s">
        <v>2799</v>
      </c>
      <c r="C18" s="127" t="s">
        <v>65</v>
      </c>
      <c r="D18" s="129" t="s">
        <v>13</v>
      </c>
      <c r="E18" s="129" t="s">
        <v>2800</v>
      </c>
      <c r="F18" s="129" t="s">
        <v>2801</v>
      </c>
      <c r="G18" s="127" t="s">
        <v>108</v>
      </c>
      <c r="H18" s="130" t="str">
        <f>HYPERLINK("http://blogfile.huashijingji.com/BlogFile/875-任槿泓老师.zip","课程包下载")</f>
        <v>课程包下载</v>
      </c>
      <c r="I18" s="129" t="s">
        <v>2802</v>
      </c>
      <c r="J18" s="131" t="s">
        <v>13</v>
      </c>
    </row>
    <row r="19" s="120" customFormat="1" ht="95.1" customHeight="1" spans="1:10">
      <c r="A19" s="132">
        <v>886</v>
      </c>
      <c r="B19" s="133" t="s">
        <v>2803</v>
      </c>
      <c r="C19" s="132" t="s">
        <v>2772</v>
      </c>
      <c r="D19" s="134" t="s">
        <v>2804</v>
      </c>
      <c r="E19" s="134" t="s">
        <v>2805</v>
      </c>
      <c r="F19" s="134" t="s">
        <v>2806</v>
      </c>
      <c r="G19" s="132" t="s">
        <v>658</v>
      </c>
      <c r="H19" s="135" t="str">
        <f>HYPERLINK("http://blogfile.huashijingji.com/BlogFile/886-郑强老师.zip","课程包下载")</f>
        <v>课程包下载</v>
      </c>
      <c r="I19" s="134" t="s">
        <v>2807</v>
      </c>
      <c r="J19" s="136" t="s">
        <v>13</v>
      </c>
    </row>
    <row r="20" s="120" customFormat="1" ht="95.1" customHeight="1" spans="1:10">
      <c r="A20" s="127">
        <v>887</v>
      </c>
      <c r="B20" s="128" t="s">
        <v>2808</v>
      </c>
      <c r="C20" s="127" t="s">
        <v>38</v>
      </c>
      <c r="D20" s="129" t="s">
        <v>13</v>
      </c>
      <c r="E20" s="129" t="s">
        <v>408</v>
      </c>
      <c r="F20" s="129" t="s">
        <v>2809</v>
      </c>
      <c r="G20" s="127" t="s">
        <v>91</v>
      </c>
      <c r="H20" s="130" t="str">
        <f>HYPERLINK("http://blogfile.huashijingji.com/BlogFile/887-王志刚老师.zip","课程包下载")</f>
        <v>课程包下载</v>
      </c>
      <c r="I20" s="129" t="s">
        <v>2810</v>
      </c>
      <c r="J20" s="131" t="s">
        <v>13</v>
      </c>
    </row>
    <row r="21" s="120" customFormat="1" ht="95.1" customHeight="1" spans="1:10">
      <c r="A21" s="132">
        <v>888</v>
      </c>
      <c r="B21" s="133" t="s">
        <v>2811</v>
      </c>
      <c r="C21" s="132" t="s">
        <v>2772</v>
      </c>
      <c r="D21" s="134" t="s">
        <v>13</v>
      </c>
      <c r="E21" s="134" t="s">
        <v>2812</v>
      </c>
      <c r="F21" s="134" t="s">
        <v>2813</v>
      </c>
      <c r="G21" s="132" t="s">
        <v>210</v>
      </c>
      <c r="H21" s="135" t="str">
        <f>HYPERLINK("http://blogfile.huashijingji.com/BlogFile/888-鲍曼老师.zip","课程包下载")</f>
        <v>课程包下载</v>
      </c>
      <c r="I21" s="134" t="s">
        <v>2814</v>
      </c>
      <c r="J21" s="136" t="s">
        <v>13</v>
      </c>
    </row>
    <row r="22" s="120" customFormat="1" ht="95.1" customHeight="1" spans="1:10">
      <c r="A22" s="127">
        <v>892</v>
      </c>
      <c r="B22" s="128" t="s">
        <v>2815</v>
      </c>
      <c r="C22" s="127" t="s">
        <v>2772</v>
      </c>
      <c r="D22" s="129" t="s">
        <v>2816</v>
      </c>
      <c r="E22" s="129" t="s">
        <v>2817</v>
      </c>
      <c r="F22" s="129" t="s">
        <v>2818</v>
      </c>
      <c r="G22" s="127" t="s">
        <v>385</v>
      </c>
      <c r="H22" s="130" t="str">
        <f>HYPERLINK("http://blogfile.huashijingji.com/BlogFile/892-王双老师.zip","课程包下载")</f>
        <v>课程包下载</v>
      </c>
      <c r="I22" s="129" t="s">
        <v>2819</v>
      </c>
      <c r="J22" s="131" t="s">
        <v>13</v>
      </c>
    </row>
    <row r="23" s="120" customFormat="1" ht="95.1" customHeight="1" spans="1:10">
      <c r="A23" s="132">
        <v>894</v>
      </c>
      <c r="B23" s="133" t="s">
        <v>2820</v>
      </c>
      <c r="C23" s="132" t="s">
        <v>2821</v>
      </c>
      <c r="D23" s="134" t="s">
        <v>13</v>
      </c>
      <c r="E23" s="134" t="s">
        <v>2822</v>
      </c>
      <c r="F23" s="134" t="s">
        <v>2823</v>
      </c>
      <c r="G23" s="132" t="s">
        <v>355</v>
      </c>
      <c r="H23" s="135" t="str">
        <f>HYPERLINK("http://blogfile.huashijingji.com/BlogFile/894-胡蓉老师.zip","课程包下载")</f>
        <v>课程包下载</v>
      </c>
      <c r="I23" s="134" t="s">
        <v>2824</v>
      </c>
      <c r="J23" s="136" t="s">
        <v>13</v>
      </c>
    </row>
    <row r="24" s="120" customFormat="1" ht="95.1" customHeight="1" spans="1:10">
      <c r="A24" s="127">
        <v>896</v>
      </c>
      <c r="B24" s="128" t="s">
        <v>2825</v>
      </c>
      <c r="C24" s="127" t="s">
        <v>46</v>
      </c>
      <c r="D24" s="129" t="s">
        <v>2826</v>
      </c>
      <c r="E24" s="129" t="s">
        <v>2827</v>
      </c>
      <c r="F24" s="129" t="s">
        <v>2828</v>
      </c>
      <c r="G24" s="127" t="s">
        <v>488</v>
      </c>
      <c r="H24" s="130" t="str">
        <f>HYPERLINK("http://blogfile.huashijingji.com/BlogFile/896-谢辉老师.zip","课程包下载")</f>
        <v>课程包下载</v>
      </c>
      <c r="I24" s="129" t="s">
        <v>2829</v>
      </c>
      <c r="J24" s="131" t="s">
        <v>13</v>
      </c>
    </row>
    <row r="25" s="121" customFormat="1" ht="95.1" customHeight="1" spans="1:10">
      <c r="A25" s="137">
        <v>900</v>
      </c>
      <c r="B25" s="138" t="s">
        <v>2830</v>
      </c>
      <c r="C25" s="137" t="s">
        <v>38</v>
      </c>
      <c r="D25" s="139" t="s">
        <v>429</v>
      </c>
      <c r="E25" s="139" t="s">
        <v>2831</v>
      </c>
      <c r="F25" s="139" t="s">
        <v>2832</v>
      </c>
      <c r="G25" s="137" t="s">
        <v>26</v>
      </c>
      <c r="H25" s="140" t="str">
        <f>HYPERLINK("http://blogfile.huashijingji.com/BlogFile/900-周向前老师.zip","课程包下载")</f>
        <v>课程包下载</v>
      </c>
      <c r="I25" s="139" t="s">
        <v>2833</v>
      </c>
      <c r="J25" s="141" t="s">
        <v>13</v>
      </c>
    </row>
    <row r="26" s="121" customFormat="1" ht="95.1" customHeight="1" spans="1:10">
      <c r="A26" s="127">
        <v>906</v>
      </c>
      <c r="B26" s="128" t="s">
        <v>2834</v>
      </c>
      <c r="C26" s="127" t="s">
        <v>46</v>
      </c>
      <c r="D26" s="129" t="s">
        <v>13</v>
      </c>
      <c r="E26" s="129" t="s">
        <v>2835</v>
      </c>
      <c r="F26" s="129" t="s">
        <v>13</v>
      </c>
      <c r="G26" s="127" t="s">
        <v>91</v>
      </c>
      <c r="H26" s="142" t="str">
        <f>HYPERLINK("http://blogfile.huashijingji.com/BlogFile/906-刘君老师.zip","课程包下载")</f>
        <v>课程包下载</v>
      </c>
      <c r="I26" s="129" t="s">
        <v>2836</v>
      </c>
      <c r="J26" s="131" t="s">
        <v>13</v>
      </c>
    </row>
    <row r="27" s="121" customFormat="1" ht="95.1" customHeight="1" spans="1:10">
      <c r="A27" s="137">
        <v>907</v>
      </c>
      <c r="B27" s="138" t="s">
        <v>2837</v>
      </c>
      <c r="C27" s="137" t="s">
        <v>2838</v>
      </c>
      <c r="D27" s="139" t="s">
        <v>2839</v>
      </c>
      <c r="E27" s="139" t="s">
        <v>2840</v>
      </c>
      <c r="F27" s="139" t="s">
        <v>2841</v>
      </c>
      <c r="G27" s="137" t="s">
        <v>311</v>
      </c>
      <c r="H27" s="140" t="str">
        <f>HYPERLINK("http://blogfile.huashijingji.com/BlogFile/907-冯晓琴老师.zip","课程包下载")</f>
        <v>课程包下载</v>
      </c>
      <c r="I27" s="139" t="s">
        <v>2842</v>
      </c>
      <c r="J27" s="141" t="s">
        <v>13</v>
      </c>
    </row>
    <row r="28" s="121" customFormat="1" ht="95.1" customHeight="1" spans="1:10">
      <c r="A28" s="143">
        <v>908</v>
      </c>
      <c r="B28" s="144" t="s">
        <v>2843</v>
      </c>
      <c r="C28" s="143" t="s">
        <v>65</v>
      </c>
      <c r="D28" s="145" t="s">
        <v>13</v>
      </c>
      <c r="E28" s="145" t="s">
        <v>2844</v>
      </c>
      <c r="F28" s="145" t="s">
        <v>2845</v>
      </c>
      <c r="G28" s="143" t="s">
        <v>278</v>
      </c>
      <c r="H28" s="142" t="str">
        <f>HYPERLINK("http://blogfile.huashijingji.com/BlogFile/908-程红梅老师.zip","课程包下载")</f>
        <v>课程包下载</v>
      </c>
      <c r="I28" s="145" t="s">
        <v>2846</v>
      </c>
      <c r="J28" s="146" t="s">
        <v>13</v>
      </c>
    </row>
    <row r="29" s="121" customFormat="1" ht="95.1" customHeight="1" spans="1:10">
      <c r="A29" s="137">
        <v>910</v>
      </c>
      <c r="B29" s="138" t="s">
        <v>2847</v>
      </c>
      <c r="C29" s="137" t="s">
        <v>2772</v>
      </c>
      <c r="D29" s="139" t="s">
        <v>13</v>
      </c>
      <c r="E29" s="139" t="s">
        <v>2848</v>
      </c>
      <c r="F29" s="139" t="s">
        <v>13</v>
      </c>
      <c r="G29" s="137" t="s">
        <v>26</v>
      </c>
      <c r="H29" s="140" t="str">
        <f>HYPERLINK("http://blogfile.huashijingji.com/BlogFile/910-杜辉老师.zip","课程包下载")</f>
        <v>课程包下载</v>
      </c>
      <c r="I29" s="139" t="s">
        <v>2849</v>
      </c>
      <c r="J29" s="141" t="s">
        <v>13</v>
      </c>
    </row>
  </sheetData>
  <autoFilter xmlns:etc="http://www.wps.cn/officeDocument/2017/etCustomData" ref="A1:J29" etc:filterBottomFollowUsedRange="0">
    <extLst/>
  </autoFilter>
  <conditionalFormatting sqref="B25">
    <cfRule type="duplicateValues" dxfId="10" priority="6"/>
  </conditionalFormatting>
  <conditionalFormatting sqref="B26">
    <cfRule type="duplicateValues" dxfId="10" priority="4"/>
  </conditionalFormatting>
  <conditionalFormatting sqref="B27">
    <cfRule type="duplicateValues" dxfId="10" priority="3"/>
  </conditionalFormatting>
  <conditionalFormatting sqref="B28">
    <cfRule type="duplicateValues" dxfId="10" priority="2"/>
  </conditionalFormatting>
  <conditionalFormatting sqref="B29">
    <cfRule type="duplicateValues" dxfId="10" priority="1"/>
  </conditionalFormatting>
  <conditionalFormatting sqref="B2 B24 B22 B20 B18 B16 B14 B12 B10 B8 B6 B4">
    <cfRule type="duplicateValues" dxfId="10" priority="7"/>
  </conditionalFormatting>
  <conditionalFormatting sqref="B3 B23 B21 B19 B17 B15 B13 B11 B9 B7 B5">
    <cfRule type="duplicateValues" dxfId="10" priority="8"/>
  </conditionalFormatting>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2"/>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8" customHeight="1" spans="1:5">
      <c r="A1" s="4"/>
      <c r="B1" s="4"/>
      <c r="C1" s="4"/>
      <c r="D1" s="4"/>
      <c r="E1" s="4"/>
    </row>
    <row r="2" s="1" customFormat="1" ht="30" customHeight="1" spans="1:5">
      <c r="A2" s="5" t="s">
        <v>0</v>
      </c>
      <c r="B2" s="5" t="s">
        <v>1</v>
      </c>
      <c r="C2" s="6" t="s">
        <v>2850</v>
      </c>
      <c r="D2" s="5" t="s">
        <v>2851</v>
      </c>
      <c r="E2" s="5" t="s">
        <v>2852</v>
      </c>
    </row>
    <row r="3" s="2" customFormat="1" ht="34.35" customHeight="1" spans="1:5">
      <c r="A3" s="7">
        <v>1</v>
      </c>
      <c r="B3" s="8" t="s">
        <v>298</v>
      </c>
      <c r="C3" s="9" t="s">
        <v>6078</v>
      </c>
      <c r="D3" s="10" t="s">
        <v>6079</v>
      </c>
      <c r="E3" s="11" t="str">
        <f>HYPERLINK("http://blogfile.huashijingji.com/BlogFile/96-王晓慧老师.zip","课程包下载")</f>
        <v>课程包下载</v>
      </c>
    </row>
    <row r="4" s="2" customFormat="1" ht="34.35" customHeight="1" spans="1:5">
      <c r="A4" s="12"/>
      <c r="B4" s="13"/>
      <c r="C4" s="14"/>
      <c r="D4" s="10" t="s">
        <v>6080</v>
      </c>
      <c r="E4" s="15"/>
    </row>
    <row r="5" s="2" customFormat="1" ht="34.35" customHeight="1" spans="1:5">
      <c r="A5" s="12"/>
      <c r="B5" s="13"/>
      <c r="C5" s="14"/>
      <c r="D5" s="10" t="s">
        <v>6081</v>
      </c>
      <c r="E5" s="15"/>
    </row>
    <row r="6" s="2" customFormat="1" ht="34.35" customHeight="1" spans="1:5">
      <c r="A6" s="12"/>
      <c r="B6" s="13"/>
      <c r="C6" s="14"/>
      <c r="D6" s="10" t="s">
        <v>6082</v>
      </c>
      <c r="E6" s="15"/>
    </row>
    <row r="7" s="2" customFormat="1" ht="34.35" customHeight="1" spans="1:5">
      <c r="A7" s="12"/>
      <c r="B7" s="13"/>
      <c r="C7" s="14"/>
      <c r="D7" s="10" t="s">
        <v>6083</v>
      </c>
      <c r="E7" s="15"/>
    </row>
    <row r="8" s="2" customFormat="1" ht="34.35" customHeight="1" spans="1:5">
      <c r="A8" s="16"/>
      <c r="B8" s="17"/>
      <c r="C8" s="18"/>
      <c r="D8" s="10" t="s">
        <v>6084</v>
      </c>
      <c r="E8" s="19"/>
    </row>
    <row r="9" s="2" customFormat="1" ht="34.35" customHeight="1" spans="1:5">
      <c r="A9" s="20">
        <v>2</v>
      </c>
      <c r="B9" s="21" t="s">
        <v>465</v>
      </c>
      <c r="C9" s="22" t="s">
        <v>6085</v>
      </c>
      <c r="D9" s="23" t="s">
        <v>6086</v>
      </c>
      <c r="E9" s="24" t="str">
        <f>HYPERLINK("http://blogfile.huashijingji.com/BlogFile/162-邹海龙老师.zip","课程包下载")</f>
        <v>课程包下载</v>
      </c>
    </row>
    <row r="10" s="2" customFormat="1" ht="34.35" customHeight="1" spans="1:5">
      <c r="A10" s="25"/>
      <c r="B10" s="26"/>
      <c r="C10" s="27"/>
      <c r="D10" s="23" t="s">
        <v>6087</v>
      </c>
      <c r="E10" s="28"/>
    </row>
    <row r="11" s="2" customFormat="1" ht="34.35" customHeight="1" spans="1:5">
      <c r="A11" s="25"/>
      <c r="B11" s="26"/>
      <c r="C11" s="27"/>
      <c r="D11" s="23" t="s">
        <v>6088</v>
      </c>
      <c r="E11" s="28"/>
    </row>
    <row r="12" s="2" customFormat="1" ht="34.35" customHeight="1" spans="1:5">
      <c r="A12" s="25"/>
      <c r="B12" s="26"/>
      <c r="C12" s="27"/>
      <c r="D12" s="23" t="s">
        <v>6089</v>
      </c>
      <c r="E12" s="28"/>
    </row>
    <row r="13" s="2" customFormat="1" ht="34.35" customHeight="1" spans="1:5">
      <c r="A13" s="25"/>
      <c r="B13" s="26"/>
      <c r="C13" s="27"/>
      <c r="D13" s="23" t="s">
        <v>6090</v>
      </c>
      <c r="E13" s="28"/>
    </row>
    <row r="14" s="2" customFormat="1" ht="34.35" customHeight="1" spans="1:5">
      <c r="A14" s="29"/>
      <c r="B14" s="30"/>
      <c r="C14" s="31"/>
      <c r="D14" s="23" t="s">
        <v>6091</v>
      </c>
      <c r="E14" s="32"/>
    </row>
    <row r="15" s="2" customFormat="1" ht="34.35" customHeight="1" spans="1:5">
      <c r="A15" s="7">
        <v>3</v>
      </c>
      <c r="B15" s="8" t="s">
        <v>255</v>
      </c>
      <c r="C15" s="9" t="s">
        <v>6092</v>
      </c>
      <c r="D15" s="10" t="s">
        <v>6093</v>
      </c>
      <c r="E15" s="11" t="str">
        <f>HYPERLINK("http://blogfile.huashijingji.com/BlogFile/81-王晓珑老师.zip","课程包下载")</f>
        <v>课程包下载</v>
      </c>
    </row>
    <row r="16" s="2" customFormat="1" ht="34.35" customHeight="1" spans="1:5">
      <c r="A16" s="12"/>
      <c r="B16" s="13"/>
      <c r="C16" s="14"/>
      <c r="D16" s="10" t="s">
        <v>6094</v>
      </c>
      <c r="E16" s="15"/>
    </row>
    <row r="17" s="2" customFormat="1" ht="34.35" customHeight="1" spans="1:5">
      <c r="A17" s="12"/>
      <c r="B17" s="13"/>
      <c r="C17" s="14"/>
      <c r="D17" s="10" t="s">
        <v>6095</v>
      </c>
      <c r="E17" s="15"/>
    </row>
    <row r="18" s="2" customFormat="1" ht="34.35" customHeight="1" spans="1:5">
      <c r="A18" s="12"/>
      <c r="B18" s="13"/>
      <c r="C18" s="14"/>
      <c r="D18" s="10" t="s">
        <v>6096</v>
      </c>
      <c r="E18" s="15"/>
    </row>
    <row r="19" s="2" customFormat="1" ht="34.35" customHeight="1" spans="1:5">
      <c r="A19" s="12"/>
      <c r="B19" s="13"/>
      <c r="C19" s="14"/>
      <c r="D19" s="10" t="s">
        <v>6097</v>
      </c>
      <c r="E19" s="15"/>
    </row>
    <row r="20" s="2" customFormat="1" ht="34.35" customHeight="1" spans="1:5">
      <c r="A20" s="16"/>
      <c r="B20" s="17"/>
      <c r="C20" s="18"/>
      <c r="D20" s="10" t="s">
        <v>6098</v>
      </c>
      <c r="E20" s="19"/>
    </row>
    <row r="21" s="2" customFormat="1" ht="34.35" customHeight="1" spans="1:5">
      <c r="A21" s="20">
        <v>4</v>
      </c>
      <c r="B21" s="21" t="s">
        <v>314</v>
      </c>
      <c r="C21" s="22" t="s">
        <v>6099</v>
      </c>
      <c r="D21" s="23" t="s">
        <v>6100</v>
      </c>
      <c r="E21" s="24" t="str">
        <f>HYPERLINK("http://blogfile.huashijingji.com/BlogFile/99-汪颜老师.zip","课程包下载")</f>
        <v>课程包下载</v>
      </c>
    </row>
    <row r="22" s="2" customFormat="1" ht="34.35" customHeight="1" spans="1:5">
      <c r="A22" s="25"/>
      <c r="B22" s="26"/>
      <c r="C22" s="27"/>
      <c r="D22" s="23" t="s">
        <v>6101</v>
      </c>
      <c r="E22" s="28"/>
    </row>
    <row r="23" s="2" customFormat="1" ht="34.35" customHeight="1" spans="1:5">
      <c r="A23" s="25"/>
      <c r="B23" s="26"/>
      <c r="C23" s="27"/>
      <c r="D23" s="23" t="s">
        <v>6102</v>
      </c>
      <c r="E23" s="28"/>
    </row>
    <row r="24" s="2" customFormat="1" ht="34.35" customHeight="1" spans="1:5">
      <c r="A24" s="25"/>
      <c r="B24" s="26"/>
      <c r="C24" s="27"/>
      <c r="D24" s="23" t="s">
        <v>6103</v>
      </c>
      <c r="E24" s="28"/>
    </row>
    <row r="25" s="2" customFormat="1" ht="34.35" customHeight="1" spans="1:5">
      <c r="A25" s="25"/>
      <c r="B25" s="26"/>
      <c r="C25" s="27"/>
      <c r="D25" s="23" t="s">
        <v>6104</v>
      </c>
      <c r="E25" s="28"/>
    </row>
    <row r="26" s="2" customFormat="1" ht="34.35" customHeight="1" spans="1:5">
      <c r="A26" s="29"/>
      <c r="B26" s="30"/>
      <c r="C26" s="31"/>
      <c r="D26" s="23" t="s">
        <v>6105</v>
      </c>
      <c r="E26" s="32"/>
    </row>
    <row r="27" s="2" customFormat="1" ht="34.35" customHeight="1" spans="1:5">
      <c r="A27" s="7">
        <v>5</v>
      </c>
      <c r="B27" s="8" t="s">
        <v>333</v>
      </c>
      <c r="C27" s="9" t="s">
        <v>6106</v>
      </c>
      <c r="D27" s="10" t="s">
        <v>6107</v>
      </c>
      <c r="E27" s="11" t="str">
        <f>HYPERLINK("http://blogfile.huashijingji.com/BlogFile/112-庄伟明老师.zip","课程包下载")</f>
        <v>课程包下载</v>
      </c>
    </row>
    <row r="28" s="2" customFormat="1" ht="34.35" customHeight="1" spans="1:5">
      <c r="A28" s="12"/>
      <c r="B28" s="13"/>
      <c r="C28" s="14"/>
      <c r="D28" s="10" t="s">
        <v>3398</v>
      </c>
      <c r="E28" s="15"/>
    </row>
    <row r="29" s="2" customFormat="1" ht="34.35" customHeight="1" spans="1:5">
      <c r="A29" s="12"/>
      <c r="B29" s="13"/>
      <c r="C29" s="14"/>
      <c r="D29" s="10" t="s">
        <v>6108</v>
      </c>
      <c r="E29" s="15"/>
    </row>
    <row r="30" s="2" customFormat="1" ht="34.35" customHeight="1" spans="1:5">
      <c r="A30" s="12"/>
      <c r="B30" s="13"/>
      <c r="C30" s="14"/>
      <c r="D30" s="10" t="s">
        <v>6109</v>
      </c>
      <c r="E30" s="15"/>
    </row>
    <row r="31" s="2" customFormat="1" ht="34.35" customHeight="1" spans="1:5">
      <c r="A31" s="12"/>
      <c r="B31" s="13"/>
      <c r="C31" s="14"/>
      <c r="D31" s="10" t="s">
        <v>6110</v>
      </c>
      <c r="E31" s="15"/>
    </row>
    <row r="32" s="2" customFormat="1" ht="34.35" customHeight="1" spans="1:5">
      <c r="A32" s="16"/>
      <c r="B32" s="17"/>
      <c r="C32" s="18"/>
      <c r="D32" s="10" t="s">
        <v>6111</v>
      </c>
      <c r="E32" s="19"/>
    </row>
    <row r="33" s="2" customFormat="1" ht="34.35" customHeight="1" spans="1:5">
      <c r="A33" s="20">
        <v>6</v>
      </c>
      <c r="B33" s="21" t="s">
        <v>713</v>
      </c>
      <c r="C33" s="22" t="s">
        <v>6112</v>
      </c>
      <c r="D33" s="23" t="s">
        <v>6113</v>
      </c>
      <c r="E33" s="24" t="str">
        <f>HYPERLINK("http://blogfile.huashijingji.com/BlogFile/270-柳娟老师.zip","课程包下载")</f>
        <v>课程包下载</v>
      </c>
    </row>
    <row r="34" s="2" customFormat="1" ht="34.35" customHeight="1" spans="1:5">
      <c r="A34" s="25"/>
      <c r="B34" s="26"/>
      <c r="C34" s="27"/>
      <c r="D34" s="23" t="s">
        <v>6114</v>
      </c>
      <c r="E34" s="28"/>
    </row>
    <row r="35" s="2" customFormat="1" ht="34.35" customHeight="1" spans="1:5">
      <c r="A35" s="25"/>
      <c r="B35" s="26"/>
      <c r="C35" s="27"/>
      <c r="D35" s="23" t="s">
        <v>6115</v>
      </c>
      <c r="E35" s="28"/>
    </row>
    <row r="36" s="2" customFormat="1" ht="34.35" customHeight="1" spans="1:5">
      <c r="A36" s="25"/>
      <c r="B36" s="26"/>
      <c r="C36" s="27"/>
      <c r="D36" s="23" t="s">
        <v>6116</v>
      </c>
      <c r="E36" s="28"/>
    </row>
    <row r="37" s="2" customFormat="1" ht="34.35" customHeight="1" spans="1:5">
      <c r="A37" s="25"/>
      <c r="B37" s="26"/>
      <c r="C37" s="27"/>
      <c r="D37" s="23" t="s">
        <v>6117</v>
      </c>
      <c r="E37" s="28"/>
    </row>
    <row r="38" s="2" customFormat="1" ht="34.35" customHeight="1" spans="1:5">
      <c r="A38" s="29"/>
      <c r="B38" s="30"/>
      <c r="C38" s="31"/>
      <c r="D38" s="23" t="s">
        <v>6118</v>
      </c>
      <c r="E38" s="32"/>
    </row>
    <row r="39" ht="34.35" customHeight="1" spans="1:5">
      <c r="A39" s="7">
        <v>7</v>
      </c>
      <c r="B39" s="8" t="s">
        <v>1347</v>
      </c>
      <c r="C39" s="9" t="s">
        <v>6119</v>
      </c>
      <c r="D39" s="10" t="s">
        <v>6120</v>
      </c>
      <c r="E39" s="11" t="str">
        <f>HYPERLINK("http://blogfile.huashijingji.com/BlogFile/506-徐灿老师.zip","课程包下载")</f>
        <v>课程包下载</v>
      </c>
    </row>
    <row r="40" ht="34.35" customHeight="1" spans="1:5">
      <c r="A40" s="12"/>
      <c r="B40" s="13"/>
      <c r="C40" s="14"/>
      <c r="D40" s="10" t="s">
        <v>6121</v>
      </c>
      <c r="E40" s="15"/>
    </row>
    <row r="41" ht="34.35" customHeight="1" spans="1:5">
      <c r="A41" s="12"/>
      <c r="B41" s="13"/>
      <c r="C41" s="14"/>
      <c r="D41" s="10" t="s">
        <v>6122</v>
      </c>
      <c r="E41" s="15"/>
    </row>
    <row r="42" ht="34.35" customHeight="1" spans="1:5">
      <c r="A42" s="12"/>
      <c r="B42" s="13"/>
      <c r="C42" s="14"/>
      <c r="D42" s="10" t="s">
        <v>6123</v>
      </c>
      <c r="E42" s="15"/>
    </row>
    <row r="43" ht="34.35" customHeight="1" spans="1:5">
      <c r="A43" s="12"/>
      <c r="B43" s="13"/>
      <c r="C43" s="14"/>
      <c r="D43" s="10" t="s">
        <v>6124</v>
      </c>
      <c r="E43" s="15"/>
    </row>
    <row r="44" ht="34.35" customHeight="1" spans="1:5">
      <c r="A44" s="16"/>
      <c r="B44" s="17"/>
      <c r="C44" s="18"/>
      <c r="D44" s="10" t="s">
        <v>6125</v>
      </c>
      <c r="E44" s="19"/>
    </row>
    <row r="45" ht="34.35" customHeight="1" spans="1:5">
      <c r="A45" s="20">
        <v>8</v>
      </c>
      <c r="B45" s="21" t="s">
        <v>1369</v>
      </c>
      <c r="C45" s="22" t="s">
        <v>6126</v>
      </c>
      <c r="D45" s="23" t="s">
        <v>6127</v>
      </c>
      <c r="E45" s="24" t="str">
        <f>HYPERLINK("http://blogfile.huashijingji.com/BlogFile/511-刘静老师.zip","课程包下载")</f>
        <v>课程包下载</v>
      </c>
    </row>
    <row r="46" ht="34.35" customHeight="1" spans="1:5">
      <c r="A46" s="25"/>
      <c r="B46" s="26"/>
      <c r="C46" s="27"/>
      <c r="D46" s="23" t="s">
        <v>6128</v>
      </c>
      <c r="E46" s="28"/>
    </row>
    <row r="47" ht="34.35" customHeight="1" spans="1:5">
      <c r="A47" s="25"/>
      <c r="B47" s="26"/>
      <c r="C47" s="27"/>
      <c r="D47" s="23" t="s">
        <v>6129</v>
      </c>
      <c r="E47" s="28"/>
    </row>
    <row r="48" ht="34.35" customHeight="1" spans="1:5">
      <c r="A48" s="25"/>
      <c r="B48" s="26"/>
      <c r="C48" s="27"/>
      <c r="D48" s="23" t="s">
        <v>6130</v>
      </c>
      <c r="E48" s="28"/>
    </row>
    <row r="49" ht="34.35" customHeight="1" spans="1:5">
      <c r="A49" s="25"/>
      <c r="B49" s="26"/>
      <c r="C49" s="27"/>
      <c r="D49" s="23" t="s">
        <v>6131</v>
      </c>
      <c r="E49" s="28"/>
    </row>
    <row r="50" ht="34.35" customHeight="1" spans="1:5">
      <c r="A50" s="29"/>
      <c r="B50" s="30"/>
      <c r="C50" s="31"/>
      <c r="D50" s="23" t="s">
        <v>6132</v>
      </c>
      <c r="E50" s="32"/>
    </row>
    <row r="51" ht="34.35" customHeight="1" spans="1:5">
      <c r="A51" s="7">
        <v>9</v>
      </c>
      <c r="B51" s="8" t="s">
        <v>175</v>
      </c>
      <c r="C51" s="9" t="s">
        <v>6133</v>
      </c>
      <c r="D51" s="10" t="s">
        <v>6134</v>
      </c>
      <c r="E51" s="11" t="str">
        <f>HYPERLINK("http://blogfile.huashijingji.com/BlogFile/54-和平坤老师.zip","课程包下载")</f>
        <v>课程包下载</v>
      </c>
    </row>
    <row r="52" ht="34.35" customHeight="1" spans="1:5">
      <c r="A52" s="12"/>
      <c r="B52" s="13"/>
      <c r="C52" s="14"/>
      <c r="D52" s="10" t="s">
        <v>6135</v>
      </c>
      <c r="E52" s="15"/>
    </row>
    <row r="53" ht="34.35" customHeight="1" spans="1:5">
      <c r="A53" s="12"/>
      <c r="B53" s="13"/>
      <c r="C53" s="14"/>
      <c r="D53" s="10" t="s">
        <v>6136</v>
      </c>
      <c r="E53" s="15"/>
    </row>
    <row r="54" ht="34.35" customHeight="1" spans="1:5">
      <c r="A54" s="12"/>
      <c r="B54" s="13"/>
      <c r="C54" s="14"/>
      <c r="D54" s="10" t="s">
        <v>6137</v>
      </c>
      <c r="E54" s="15"/>
    </row>
    <row r="55" ht="34.35" customHeight="1" spans="1:5">
      <c r="A55" s="12"/>
      <c r="B55" s="13"/>
      <c r="C55" s="14"/>
      <c r="D55" s="10" t="s">
        <v>6138</v>
      </c>
      <c r="E55" s="15"/>
    </row>
    <row r="56" ht="34.35" customHeight="1" spans="1:5">
      <c r="A56" s="16"/>
      <c r="B56" s="17"/>
      <c r="C56" s="18"/>
      <c r="D56" s="10" t="s">
        <v>6139</v>
      </c>
      <c r="E56" s="19"/>
    </row>
    <row r="57" ht="34.35" customHeight="1" spans="1:5">
      <c r="A57" s="20">
        <v>10</v>
      </c>
      <c r="B57" s="21" t="s">
        <v>264</v>
      </c>
      <c r="C57" s="22" t="s">
        <v>6140</v>
      </c>
      <c r="D57" s="23" t="s">
        <v>6141</v>
      </c>
      <c r="E57" s="24" t="str">
        <f>HYPERLINK("http://blogfile.huashijingji.com/BlogFile/83-郭齐蕊老师.zip","课程包下载")</f>
        <v>课程包下载</v>
      </c>
    </row>
    <row r="58" ht="34.35" customHeight="1" spans="1:5">
      <c r="A58" s="25"/>
      <c r="B58" s="26"/>
      <c r="C58" s="27"/>
      <c r="D58" s="23" t="s">
        <v>6142</v>
      </c>
      <c r="E58" s="28"/>
    </row>
    <row r="59" ht="34.35" customHeight="1" spans="1:5">
      <c r="A59" s="25"/>
      <c r="B59" s="26"/>
      <c r="C59" s="27"/>
      <c r="D59" s="23" t="s">
        <v>6143</v>
      </c>
      <c r="E59" s="28"/>
    </row>
    <row r="60" ht="34.35" customHeight="1" spans="1:5">
      <c r="A60" s="25"/>
      <c r="B60" s="26"/>
      <c r="C60" s="27"/>
      <c r="D60" s="23" t="s">
        <v>6144</v>
      </c>
      <c r="E60" s="28"/>
    </row>
    <row r="61" ht="34.35" customHeight="1" spans="1:5">
      <c r="A61" s="25"/>
      <c r="B61" s="26"/>
      <c r="C61" s="27"/>
      <c r="D61" s="23" t="s">
        <v>6145</v>
      </c>
      <c r="E61" s="28"/>
    </row>
    <row r="62" ht="34.35" customHeight="1" spans="1:5">
      <c r="A62" s="29"/>
      <c r="B62" s="30"/>
      <c r="C62" s="31"/>
      <c r="D62" s="23" t="s">
        <v>6146</v>
      </c>
      <c r="E62" s="32"/>
    </row>
    <row r="63" ht="34.35" customHeight="1" spans="1:5">
      <c r="A63" s="7">
        <v>11</v>
      </c>
      <c r="B63" s="8" t="s">
        <v>330</v>
      </c>
      <c r="C63" s="9" t="s">
        <v>6147</v>
      </c>
      <c r="D63" s="10" t="s">
        <v>6148</v>
      </c>
      <c r="E63" s="11" t="str">
        <f>HYPERLINK("http://blogfile.huashijingji.com/BlogFile/109-孙燕老师.zip","课程包下载")</f>
        <v>课程包下载</v>
      </c>
    </row>
    <row r="64" ht="34.35" customHeight="1" spans="1:5">
      <c r="A64" s="12"/>
      <c r="B64" s="13"/>
      <c r="C64" s="14"/>
      <c r="D64" s="10" t="s">
        <v>6149</v>
      </c>
      <c r="E64" s="15"/>
    </row>
    <row r="65" ht="34.35" customHeight="1" spans="1:5">
      <c r="A65" s="12"/>
      <c r="B65" s="13"/>
      <c r="C65" s="14"/>
      <c r="D65" s="10" t="s">
        <v>6150</v>
      </c>
      <c r="E65" s="15"/>
    </row>
    <row r="66" ht="34.35" customHeight="1" spans="1:5">
      <c r="A66" s="12"/>
      <c r="B66" s="13"/>
      <c r="C66" s="14"/>
      <c r="D66" s="10" t="s">
        <v>6151</v>
      </c>
      <c r="E66" s="15"/>
    </row>
    <row r="67" ht="34.35" customHeight="1" spans="1:5">
      <c r="A67" s="12"/>
      <c r="B67" s="13"/>
      <c r="C67" s="14"/>
      <c r="D67" s="10" t="s">
        <v>6152</v>
      </c>
      <c r="E67" s="15"/>
    </row>
    <row r="68" ht="34.35" customHeight="1" spans="1:5">
      <c r="A68" s="16"/>
      <c r="B68" s="17"/>
      <c r="C68" s="18"/>
      <c r="D68" s="10" t="s">
        <v>6152</v>
      </c>
      <c r="E68" s="19"/>
    </row>
    <row r="69" ht="34.35" customHeight="1" spans="1:5">
      <c r="A69" s="20">
        <v>12</v>
      </c>
      <c r="B69" s="21" t="s">
        <v>507</v>
      </c>
      <c r="C69" s="22" t="s">
        <v>6153</v>
      </c>
      <c r="D69" s="23" t="s">
        <v>6154</v>
      </c>
      <c r="E69" s="24" t="str">
        <f>HYPERLINK("http://blogfile.huashijingji.com/BlogFile/181-肖珂老师.zip","课程包下载")</f>
        <v>课程包下载</v>
      </c>
    </row>
    <row r="70" ht="34.35" customHeight="1" spans="1:5">
      <c r="A70" s="25"/>
      <c r="B70" s="26"/>
      <c r="C70" s="27"/>
      <c r="D70" s="23" t="s">
        <v>6155</v>
      </c>
      <c r="E70" s="28"/>
    </row>
    <row r="71" ht="34.35" customHeight="1" spans="1:5">
      <c r="A71" s="25"/>
      <c r="B71" s="26"/>
      <c r="C71" s="27"/>
      <c r="D71" s="23" t="s">
        <v>6156</v>
      </c>
      <c r="E71" s="28"/>
    </row>
    <row r="72" ht="34.35" customHeight="1" spans="1:5">
      <c r="A72" s="25"/>
      <c r="B72" s="26"/>
      <c r="C72" s="27"/>
      <c r="D72" s="23" t="s">
        <v>6157</v>
      </c>
      <c r="E72" s="28"/>
    </row>
    <row r="73" ht="34.35" customHeight="1" spans="1:5">
      <c r="A73" s="25"/>
      <c r="B73" s="26"/>
      <c r="C73" s="27"/>
      <c r="D73" s="23" t="s">
        <v>6158</v>
      </c>
      <c r="E73" s="28"/>
    </row>
    <row r="74" ht="34.35" customHeight="1" spans="1:5">
      <c r="A74" s="29"/>
      <c r="B74" s="30"/>
      <c r="C74" s="31"/>
      <c r="D74" s="23" t="s">
        <v>6159</v>
      </c>
      <c r="E74" s="32"/>
    </row>
    <row r="75" ht="34.35" customHeight="1" spans="1:5">
      <c r="A75" s="7">
        <v>13</v>
      </c>
      <c r="B75" s="8" t="s">
        <v>661</v>
      </c>
      <c r="C75" s="9" t="s">
        <v>6160</v>
      </c>
      <c r="D75" s="10" t="s">
        <v>6161</v>
      </c>
      <c r="E75" s="11" t="str">
        <f>HYPERLINK("http://blogfile.huashijingji.com/BlogFile/243-杨俊老师.zip","课程包下载")</f>
        <v>课程包下载</v>
      </c>
    </row>
    <row r="76" ht="34.35" customHeight="1" spans="1:5">
      <c r="A76" s="12"/>
      <c r="B76" s="13"/>
      <c r="C76" s="14"/>
      <c r="D76" s="10" t="s">
        <v>6162</v>
      </c>
      <c r="E76" s="15"/>
    </row>
    <row r="77" ht="34.35" customHeight="1" spans="1:5">
      <c r="A77" s="12"/>
      <c r="B77" s="13"/>
      <c r="C77" s="14"/>
      <c r="D77" s="10" t="s">
        <v>6163</v>
      </c>
      <c r="E77" s="15"/>
    </row>
    <row r="78" ht="34.35" customHeight="1" spans="1:5">
      <c r="A78" s="12"/>
      <c r="B78" s="13"/>
      <c r="C78" s="14"/>
      <c r="D78" s="10" t="s">
        <v>6164</v>
      </c>
      <c r="E78" s="15"/>
    </row>
    <row r="79" ht="34.35" customHeight="1" spans="1:5">
      <c r="A79" s="12"/>
      <c r="B79" s="13"/>
      <c r="C79" s="14"/>
      <c r="D79" s="10" t="s">
        <v>6165</v>
      </c>
      <c r="E79" s="15"/>
    </row>
    <row r="80" ht="34.35" customHeight="1" spans="1:5">
      <c r="A80" s="16"/>
      <c r="B80" s="17"/>
      <c r="C80" s="18"/>
      <c r="D80" s="10" t="s">
        <v>6166</v>
      </c>
      <c r="E80" s="19"/>
    </row>
    <row r="81" ht="34.35" customHeight="1" spans="1:5">
      <c r="A81" s="20">
        <v>14</v>
      </c>
      <c r="B81" s="21" t="s">
        <v>1014</v>
      </c>
      <c r="C81" s="22" t="s">
        <v>6167</v>
      </c>
      <c r="D81" s="23" t="s">
        <v>6168</v>
      </c>
      <c r="E81" s="24" t="str">
        <f>HYPERLINK("http://blogfile.huashijingji.com/BlogFile/378-彭远军老师.zip","课程包下载")</f>
        <v>课程包下载</v>
      </c>
    </row>
    <row r="82" ht="34.35" customHeight="1" spans="1:5">
      <c r="A82" s="25"/>
      <c r="B82" s="26"/>
      <c r="C82" s="27"/>
      <c r="D82" s="23" t="s">
        <v>6169</v>
      </c>
      <c r="E82" s="28"/>
    </row>
    <row r="83" ht="34.35" customHeight="1" spans="1:5">
      <c r="A83" s="25"/>
      <c r="B83" s="26"/>
      <c r="C83" s="27"/>
      <c r="D83" s="23" t="s">
        <v>6170</v>
      </c>
      <c r="E83" s="28"/>
    </row>
    <row r="84" ht="34.35" customHeight="1" spans="1:5">
      <c r="A84" s="25"/>
      <c r="B84" s="26"/>
      <c r="C84" s="27"/>
      <c r="D84" s="23" t="s">
        <v>6171</v>
      </c>
      <c r="E84" s="28"/>
    </row>
    <row r="85" ht="34.35" customHeight="1" spans="1:5">
      <c r="A85" s="25"/>
      <c r="B85" s="26"/>
      <c r="C85" s="27"/>
      <c r="D85" s="23" t="s">
        <v>6172</v>
      </c>
      <c r="E85" s="28"/>
    </row>
    <row r="86" ht="34.35" customHeight="1" spans="1:5">
      <c r="A86" s="29"/>
      <c r="B86" s="30"/>
      <c r="C86" s="31"/>
      <c r="D86" s="23" t="s">
        <v>6173</v>
      </c>
      <c r="E86" s="32"/>
    </row>
    <row r="87" ht="34.35" customHeight="1" spans="1:5">
      <c r="A87" s="7">
        <v>15</v>
      </c>
      <c r="B87" s="8" t="s">
        <v>1221</v>
      </c>
      <c r="C87" s="9" t="s">
        <v>6174</v>
      </c>
      <c r="D87" s="10" t="s">
        <v>6175</v>
      </c>
      <c r="E87" s="11" t="str">
        <f>HYPERLINK("http://blogfile.huashijingji.com/BlogFile/457-陈彦希老师.zip","课程包下载")</f>
        <v>课程包下载</v>
      </c>
    </row>
    <row r="88" ht="34.35" customHeight="1" spans="1:5">
      <c r="A88" s="12"/>
      <c r="B88" s="13"/>
      <c r="C88" s="14"/>
      <c r="D88" s="10" t="s">
        <v>6176</v>
      </c>
      <c r="E88" s="15"/>
    </row>
    <row r="89" ht="34.35" customHeight="1" spans="1:5">
      <c r="A89" s="12"/>
      <c r="B89" s="13"/>
      <c r="C89" s="14"/>
      <c r="D89" s="10" t="s">
        <v>6177</v>
      </c>
      <c r="E89" s="15"/>
    </row>
    <row r="90" ht="34.35" customHeight="1" spans="1:5">
      <c r="A90" s="12"/>
      <c r="B90" s="13"/>
      <c r="C90" s="14"/>
      <c r="D90" s="10" t="s">
        <v>6178</v>
      </c>
      <c r="E90" s="15"/>
    </row>
    <row r="91" ht="34.35" customHeight="1" spans="1:5">
      <c r="A91" s="12"/>
      <c r="B91" s="13"/>
      <c r="C91" s="14"/>
      <c r="D91" s="10" t="s">
        <v>6179</v>
      </c>
      <c r="E91" s="15"/>
    </row>
    <row r="92" ht="34.35" customHeight="1" spans="1:5">
      <c r="A92" s="16"/>
      <c r="B92" s="17"/>
      <c r="C92" s="18"/>
      <c r="D92" s="10" t="s">
        <v>6180</v>
      </c>
      <c r="E92" s="19"/>
    </row>
    <row r="93" ht="34.35" customHeight="1" spans="1:5">
      <c r="A93" s="20">
        <v>16</v>
      </c>
      <c r="B93" s="21" t="s">
        <v>1358</v>
      </c>
      <c r="C93" s="22" t="s">
        <v>6181</v>
      </c>
      <c r="D93" s="23" t="s">
        <v>6182</v>
      </c>
      <c r="E93" s="24" t="str">
        <f>HYPERLINK("http://blogfile.huashijingji.com/BlogFile/508-许君老师.zip","课程包下载")</f>
        <v>课程包下载</v>
      </c>
    </row>
    <row r="94" ht="34.35" customHeight="1" spans="1:5">
      <c r="A94" s="25"/>
      <c r="B94" s="26"/>
      <c r="C94" s="27"/>
      <c r="D94" s="23" t="s">
        <v>6183</v>
      </c>
      <c r="E94" s="28"/>
    </row>
    <row r="95" ht="34.35" customHeight="1" spans="1:5">
      <c r="A95" s="25"/>
      <c r="B95" s="26"/>
      <c r="C95" s="27"/>
      <c r="D95" s="23" t="s">
        <v>6184</v>
      </c>
      <c r="E95" s="28"/>
    </row>
    <row r="96" ht="34.35" customHeight="1" spans="1:5">
      <c r="A96" s="25"/>
      <c r="B96" s="26"/>
      <c r="C96" s="27"/>
      <c r="D96" s="23" t="s">
        <v>6185</v>
      </c>
      <c r="E96" s="28"/>
    </row>
    <row r="97" ht="34.35" customHeight="1" spans="1:5">
      <c r="A97" s="25"/>
      <c r="B97" s="26"/>
      <c r="C97" s="27"/>
      <c r="D97" s="23" t="s">
        <v>6186</v>
      </c>
      <c r="E97" s="28"/>
    </row>
    <row r="98" ht="34.35" customHeight="1" spans="1:5">
      <c r="A98" s="29"/>
      <c r="B98" s="30"/>
      <c r="C98" s="31"/>
      <c r="D98" s="23" t="s">
        <v>6187</v>
      </c>
      <c r="E98" s="32"/>
    </row>
    <row r="99" ht="34.35" customHeight="1" spans="1:5">
      <c r="A99" s="7">
        <v>17</v>
      </c>
      <c r="B99" s="8" t="s">
        <v>1394</v>
      </c>
      <c r="C99" s="9" t="s">
        <v>6188</v>
      </c>
      <c r="D99" s="10" t="s">
        <v>6189</v>
      </c>
      <c r="E99" s="11" t="str">
        <f>HYPERLINK("http://blogfile.huashijingji.com/BlogFile/520-尚翎老师.zip","课程包下载")</f>
        <v>课程包下载</v>
      </c>
    </row>
    <row r="100" ht="34.35" customHeight="1" spans="1:5">
      <c r="A100" s="12"/>
      <c r="B100" s="13"/>
      <c r="C100" s="14"/>
      <c r="D100" s="10" t="s">
        <v>6190</v>
      </c>
      <c r="E100" s="15"/>
    </row>
    <row r="101" ht="34.35" customHeight="1" spans="1:5">
      <c r="A101" s="12"/>
      <c r="B101" s="13"/>
      <c r="C101" s="14"/>
      <c r="D101" s="10" t="s">
        <v>6191</v>
      </c>
      <c r="E101" s="15"/>
    </row>
    <row r="102" ht="34.35" customHeight="1" spans="1:5">
      <c r="A102" s="12"/>
      <c r="B102" s="13"/>
      <c r="C102" s="14"/>
      <c r="D102" s="10" t="s">
        <v>6192</v>
      </c>
      <c r="E102" s="15"/>
    </row>
    <row r="103" ht="34.35" customHeight="1" spans="1:5">
      <c r="A103" s="12"/>
      <c r="B103" s="13"/>
      <c r="C103" s="14"/>
      <c r="D103" s="10" t="s">
        <v>6193</v>
      </c>
      <c r="E103" s="15"/>
    </row>
    <row r="104" ht="34.35" customHeight="1" spans="1:5">
      <c r="A104" s="16"/>
      <c r="B104" s="17"/>
      <c r="C104" s="18"/>
      <c r="D104" s="10" t="s">
        <v>6194</v>
      </c>
      <c r="E104" s="19"/>
    </row>
    <row r="105" ht="34.35" customHeight="1" spans="1:5">
      <c r="A105" s="20">
        <v>18</v>
      </c>
      <c r="B105" s="21" t="s">
        <v>1446</v>
      </c>
      <c r="C105" s="22" t="s">
        <v>6195</v>
      </c>
      <c r="D105" s="23" t="s">
        <v>2910</v>
      </c>
      <c r="E105" s="24" t="str">
        <f>HYPERLINK("http://blogfile.huashijingji.com/BlogFile/538-姜楠老师.zip","课程包下载")</f>
        <v>课程包下载</v>
      </c>
    </row>
    <row r="106" ht="34.35" customHeight="1" spans="1:5">
      <c r="A106" s="25"/>
      <c r="B106" s="26"/>
      <c r="C106" s="27"/>
      <c r="D106" s="23" t="s">
        <v>6196</v>
      </c>
      <c r="E106" s="28"/>
    </row>
    <row r="107" ht="34.35" customHeight="1" spans="1:5">
      <c r="A107" s="25"/>
      <c r="B107" s="26"/>
      <c r="C107" s="27"/>
      <c r="D107" s="23" t="s">
        <v>6197</v>
      </c>
      <c r="E107" s="28"/>
    </row>
    <row r="108" ht="34.35" customHeight="1" spans="1:5">
      <c r="A108" s="25"/>
      <c r="B108" s="26"/>
      <c r="C108" s="27"/>
      <c r="D108" s="23" t="s">
        <v>6198</v>
      </c>
      <c r="E108" s="28"/>
    </row>
    <row r="109" ht="34.35" customHeight="1" spans="1:5">
      <c r="A109" s="25"/>
      <c r="B109" s="26"/>
      <c r="C109" s="27"/>
      <c r="D109" s="23" t="s">
        <v>6199</v>
      </c>
      <c r="E109" s="28"/>
    </row>
    <row r="110" ht="34.35" customHeight="1" spans="1:5">
      <c r="A110" s="29"/>
      <c r="B110" s="30"/>
      <c r="C110" s="31"/>
      <c r="D110" s="23" t="s">
        <v>6200</v>
      </c>
      <c r="E110" s="32"/>
    </row>
    <row r="111" ht="34.35" customHeight="1" spans="1:5">
      <c r="A111" s="7">
        <v>19</v>
      </c>
      <c r="B111" s="8" t="s">
        <v>1787</v>
      </c>
      <c r="C111" s="9" t="s">
        <v>6201</v>
      </c>
      <c r="D111" s="10" t="s">
        <v>6202</v>
      </c>
      <c r="E111" s="11" t="str">
        <f>HYPERLINK("http://blogfile.huashijingji.com/BlogFile/643-李平凡老师.zip","课程包下载")</f>
        <v>课程包下载</v>
      </c>
    </row>
    <row r="112" ht="34.35" customHeight="1" spans="1:5">
      <c r="A112" s="12"/>
      <c r="B112" s="13"/>
      <c r="C112" s="14"/>
      <c r="D112" s="10" t="s">
        <v>6203</v>
      </c>
      <c r="E112" s="15"/>
    </row>
    <row r="113" ht="34.35" customHeight="1" spans="1:5">
      <c r="A113" s="12"/>
      <c r="B113" s="13"/>
      <c r="C113" s="14"/>
      <c r="D113" s="10" t="s">
        <v>6204</v>
      </c>
      <c r="E113" s="15"/>
    </row>
    <row r="114" ht="34.35" customHeight="1" spans="1:5">
      <c r="A114" s="12"/>
      <c r="B114" s="13"/>
      <c r="C114" s="14"/>
      <c r="D114" s="10" t="s">
        <v>6205</v>
      </c>
      <c r="E114" s="15"/>
    </row>
    <row r="115" ht="34.35" customHeight="1" spans="1:5">
      <c r="A115" s="12"/>
      <c r="B115" s="13"/>
      <c r="C115" s="14"/>
      <c r="D115" s="10" t="s">
        <v>6206</v>
      </c>
      <c r="E115" s="15"/>
    </row>
    <row r="116" ht="34.35" customHeight="1" spans="1:5">
      <c r="A116" s="16"/>
      <c r="B116" s="17"/>
      <c r="C116" s="18"/>
      <c r="D116" s="10" t="s">
        <v>6207</v>
      </c>
      <c r="E116" s="19"/>
    </row>
    <row r="117" ht="34.35" customHeight="1" spans="1:5">
      <c r="A117" s="20">
        <v>20</v>
      </c>
      <c r="B117" s="21" t="s">
        <v>1939</v>
      </c>
      <c r="C117" s="22" t="s">
        <v>6208</v>
      </c>
      <c r="D117" s="23" t="s">
        <v>6209</v>
      </c>
      <c r="E117" s="24" t="str">
        <f>HYPERLINK("http://blogfile.huashijingji.com/BlogFile/682-黎冰老师.zip","课程包下载")</f>
        <v>课程包下载</v>
      </c>
    </row>
    <row r="118" ht="34.35" customHeight="1" spans="1:5">
      <c r="A118" s="25"/>
      <c r="B118" s="26"/>
      <c r="C118" s="27"/>
      <c r="D118" s="23" t="s">
        <v>6210</v>
      </c>
      <c r="E118" s="28"/>
    </row>
    <row r="119" ht="34.35" customHeight="1" spans="1:5">
      <c r="A119" s="25"/>
      <c r="B119" s="26"/>
      <c r="C119" s="27"/>
      <c r="D119" s="23" t="s">
        <v>6211</v>
      </c>
      <c r="E119" s="28"/>
    </row>
    <row r="120" ht="34.35" customHeight="1" spans="1:5">
      <c r="A120" s="25"/>
      <c r="B120" s="26"/>
      <c r="C120" s="27"/>
      <c r="D120" s="23" t="s">
        <v>6212</v>
      </c>
      <c r="E120" s="28"/>
    </row>
    <row r="121" ht="34.35" customHeight="1" spans="1:5">
      <c r="A121" s="25"/>
      <c r="B121" s="26"/>
      <c r="C121" s="27"/>
      <c r="D121" s="23" t="s">
        <v>6213</v>
      </c>
      <c r="E121" s="28"/>
    </row>
    <row r="122" ht="34.35" customHeight="1" spans="1:5">
      <c r="A122" s="29"/>
      <c r="B122" s="30"/>
      <c r="C122" s="31"/>
      <c r="D122" s="23" t="s">
        <v>6214</v>
      </c>
      <c r="E122" s="32"/>
    </row>
    <row r="123" ht="34.35" customHeight="1" spans="1:5">
      <c r="A123" s="7">
        <v>21</v>
      </c>
      <c r="B123" s="8" t="s">
        <v>1971</v>
      </c>
      <c r="C123" s="9" t="s">
        <v>6215</v>
      </c>
      <c r="D123" s="10" t="s">
        <v>6216</v>
      </c>
      <c r="E123" s="11" t="str">
        <f>HYPERLINK("http://blogfile.huashijingji.com/BlogFile/690-陈炜博老师.zip","课程包下载")</f>
        <v>课程包下载</v>
      </c>
    </row>
    <row r="124" ht="34.35" customHeight="1" spans="1:5">
      <c r="A124" s="12"/>
      <c r="B124" s="13"/>
      <c r="C124" s="14"/>
      <c r="D124" s="10" t="s">
        <v>6217</v>
      </c>
      <c r="E124" s="15"/>
    </row>
    <row r="125" ht="34.35" customHeight="1" spans="1:5">
      <c r="A125" s="12"/>
      <c r="B125" s="13"/>
      <c r="C125" s="14"/>
      <c r="D125" s="10" t="s">
        <v>6218</v>
      </c>
      <c r="E125" s="15"/>
    </row>
    <row r="126" ht="34.35" customHeight="1" spans="1:5">
      <c r="A126" s="12"/>
      <c r="B126" s="13"/>
      <c r="C126" s="14"/>
      <c r="D126" s="10" t="s">
        <v>6219</v>
      </c>
      <c r="E126" s="15"/>
    </row>
    <row r="127" ht="34.35" customHeight="1" spans="1:5">
      <c r="A127" s="12"/>
      <c r="B127" s="13"/>
      <c r="C127" s="14"/>
      <c r="D127" s="10" t="s">
        <v>6220</v>
      </c>
      <c r="E127" s="15"/>
    </row>
    <row r="128" ht="34.35" customHeight="1" spans="1:5">
      <c r="A128" s="16"/>
      <c r="B128" s="17"/>
      <c r="C128" s="18"/>
      <c r="D128" s="10" t="s">
        <v>6221</v>
      </c>
      <c r="E128" s="19"/>
    </row>
    <row r="129" ht="34.35" customHeight="1" spans="1:5">
      <c r="A129" s="20">
        <v>22</v>
      </c>
      <c r="B129" s="21" t="s">
        <v>867</v>
      </c>
      <c r="C129" s="22" t="s">
        <v>6222</v>
      </c>
      <c r="D129" s="23" t="s">
        <v>6223</v>
      </c>
      <c r="E129" s="24" t="str">
        <f>HYPERLINK("http://blogfile.huashijingji.com/BlogFile/332-刘晓燕老师.zip","课程包下载")</f>
        <v>课程包下载</v>
      </c>
    </row>
    <row r="130" ht="34.35" customHeight="1" spans="1:5">
      <c r="A130" s="25"/>
      <c r="B130" s="26"/>
      <c r="C130" s="27"/>
      <c r="D130" s="23" t="s">
        <v>6224</v>
      </c>
      <c r="E130" s="28"/>
    </row>
    <row r="131" ht="34.35" customHeight="1" spans="1:5">
      <c r="A131" s="25"/>
      <c r="B131" s="26"/>
      <c r="C131" s="27"/>
      <c r="D131" s="23" t="s">
        <v>6225</v>
      </c>
      <c r="E131" s="28"/>
    </row>
    <row r="132" ht="34.35" customHeight="1" spans="1:5">
      <c r="A132" s="25"/>
      <c r="B132" s="26"/>
      <c r="C132" s="27"/>
      <c r="D132" s="23" t="s">
        <v>6226</v>
      </c>
      <c r="E132" s="28"/>
    </row>
    <row r="133" ht="34.35" customHeight="1" spans="1:5">
      <c r="A133" s="25"/>
      <c r="B133" s="26"/>
      <c r="C133" s="27"/>
      <c r="D133" s="23" t="s">
        <v>6227</v>
      </c>
      <c r="E133" s="28"/>
    </row>
    <row r="134" ht="34.35" customHeight="1" spans="1:5">
      <c r="A134" s="29"/>
      <c r="B134" s="30"/>
      <c r="C134" s="31"/>
      <c r="D134" s="23" t="s">
        <v>6228</v>
      </c>
      <c r="E134" s="32"/>
    </row>
    <row r="135" ht="34.35" customHeight="1" spans="1:5">
      <c r="A135" s="7">
        <v>23</v>
      </c>
      <c r="B135" s="8" t="s">
        <v>919</v>
      </c>
      <c r="C135" s="9" t="s">
        <v>6229</v>
      </c>
      <c r="D135" s="10" t="s">
        <v>6230</v>
      </c>
      <c r="E135" s="11" t="str">
        <f>HYPERLINK("http://blogfile.huashijingji.com/BlogFile/355-张濛老师.zip","课程包下载")</f>
        <v>课程包下载</v>
      </c>
    </row>
    <row r="136" ht="34.35" customHeight="1" spans="1:5">
      <c r="A136" s="12"/>
      <c r="B136" s="13"/>
      <c r="C136" s="14"/>
      <c r="D136" s="10" t="s">
        <v>6231</v>
      </c>
      <c r="E136" s="15"/>
    </row>
    <row r="137" ht="34.35" customHeight="1" spans="1:5">
      <c r="A137" s="12"/>
      <c r="B137" s="13"/>
      <c r="C137" s="14"/>
      <c r="D137" s="10" t="s">
        <v>2910</v>
      </c>
      <c r="E137" s="15"/>
    </row>
    <row r="138" ht="34.35" customHeight="1" spans="1:5">
      <c r="A138" s="12"/>
      <c r="B138" s="13"/>
      <c r="C138" s="14"/>
      <c r="D138" s="10" t="s">
        <v>6232</v>
      </c>
      <c r="E138" s="15"/>
    </row>
    <row r="139" ht="34.35" customHeight="1" spans="1:5">
      <c r="A139" s="12"/>
      <c r="B139" s="13"/>
      <c r="C139" s="14"/>
      <c r="D139" s="10" t="s">
        <v>6233</v>
      </c>
      <c r="E139" s="15"/>
    </row>
    <row r="140" ht="34.35" customHeight="1" spans="1:5">
      <c r="A140" s="16"/>
      <c r="B140" s="17"/>
      <c r="C140" s="18"/>
      <c r="D140" s="10" t="s">
        <v>6234</v>
      </c>
      <c r="E140" s="19"/>
    </row>
    <row r="141" ht="34.35" customHeight="1" spans="1:5">
      <c r="A141" s="20">
        <v>24</v>
      </c>
      <c r="B141" s="21" t="s">
        <v>1108</v>
      </c>
      <c r="C141" s="22" t="s">
        <v>6235</v>
      </c>
      <c r="D141" s="23" t="s">
        <v>6236</v>
      </c>
      <c r="E141" s="24" t="str">
        <f>HYPERLINK("http://blogfile.huashijingji.com/BlogFile/412-张明芳老师.zip","课程包下载")</f>
        <v>课程包下载</v>
      </c>
    </row>
    <row r="142" ht="34.35" customHeight="1" spans="1:5">
      <c r="A142" s="25"/>
      <c r="B142" s="26"/>
      <c r="C142" s="27"/>
      <c r="D142" s="23" t="s">
        <v>6237</v>
      </c>
      <c r="E142" s="28"/>
    </row>
    <row r="143" ht="34.35" customHeight="1" spans="1:5">
      <c r="A143" s="25"/>
      <c r="B143" s="26"/>
      <c r="C143" s="27"/>
      <c r="D143" s="23" t="s">
        <v>6238</v>
      </c>
      <c r="E143" s="28"/>
    </row>
    <row r="144" ht="34.35" customHeight="1" spans="1:5">
      <c r="A144" s="25"/>
      <c r="B144" s="26"/>
      <c r="C144" s="27"/>
      <c r="D144" s="23" t="s">
        <v>6239</v>
      </c>
      <c r="E144" s="28"/>
    </row>
    <row r="145" ht="34.35" customHeight="1" spans="1:5">
      <c r="A145" s="25"/>
      <c r="B145" s="26"/>
      <c r="C145" s="27"/>
      <c r="D145" s="23" t="s">
        <v>6240</v>
      </c>
      <c r="E145" s="28"/>
    </row>
    <row r="146" ht="34.35" customHeight="1" spans="1:5">
      <c r="A146" s="29"/>
      <c r="B146" s="30"/>
      <c r="C146" s="31"/>
      <c r="D146" s="23" t="s">
        <v>6241</v>
      </c>
      <c r="E146" s="32"/>
    </row>
    <row r="147" ht="34.35" customHeight="1" spans="1:5">
      <c r="A147" s="7">
        <v>25</v>
      </c>
      <c r="B147" s="8" t="s">
        <v>1124</v>
      </c>
      <c r="C147" s="9" t="s">
        <v>6242</v>
      </c>
      <c r="D147" s="10" t="s">
        <v>6243</v>
      </c>
      <c r="E147" s="11" t="str">
        <f>HYPERLINK("http://blogfile.huashijingji.com/BlogFile/416-宋奕晓老师.zip","课程包下载")</f>
        <v>课程包下载</v>
      </c>
    </row>
    <row r="148" ht="34.35" customHeight="1" spans="1:5">
      <c r="A148" s="12"/>
      <c r="B148" s="13"/>
      <c r="C148" s="14"/>
      <c r="D148" s="10" t="s">
        <v>6244</v>
      </c>
      <c r="E148" s="15"/>
    </row>
    <row r="149" ht="34.35" customHeight="1" spans="1:5">
      <c r="A149" s="12"/>
      <c r="B149" s="13"/>
      <c r="C149" s="14"/>
      <c r="D149" s="10" t="s">
        <v>6245</v>
      </c>
      <c r="E149" s="15"/>
    </row>
    <row r="150" ht="34.35" customHeight="1" spans="1:5">
      <c r="A150" s="12"/>
      <c r="B150" s="13"/>
      <c r="C150" s="14"/>
      <c r="D150" s="10" t="s">
        <v>6246</v>
      </c>
      <c r="E150" s="15"/>
    </row>
    <row r="151" ht="34.35" customHeight="1" spans="1:5">
      <c r="A151" s="12"/>
      <c r="B151" s="13"/>
      <c r="C151" s="14"/>
      <c r="D151" s="10" t="s">
        <v>6247</v>
      </c>
      <c r="E151" s="15"/>
    </row>
    <row r="152" ht="34.35" customHeight="1" spans="1:5">
      <c r="A152" s="16"/>
      <c r="B152" s="17"/>
      <c r="C152" s="18"/>
      <c r="D152" s="10" t="s">
        <v>6248</v>
      </c>
      <c r="E152" s="19"/>
    </row>
    <row r="153" ht="34.35" customHeight="1" spans="1:5">
      <c r="A153" s="20">
        <v>26</v>
      </c>
      <c r="B153" s="21" t="s">
        <v>1178</v>
      </c>
      <c r="C153" s="22" t="s">
        <v>6249</v>
      </c>
      <c r="D153" s="23" t="s">
        <v>6250</v>
      </c>
      <c r="E153" s="24" t="str">
        <f>HYPERLINK("http://blogfile.huashijingji.com/BlogFile/436-张云老师.zip","课程包下载")</f>
        <v>课程包下载</v>
      </c>
    </row>
    <row r="154" ht="34.35" customHeight="1" spans="1:5">
      <c r="A154" s="25"/>
      <c r="B154" s="26"/>
      <c r="C154" s="27"/>
      <c r="D154" s="23" t="s">
        <v>6251</v>
      </c>
      <c r="E154" s="28"/>
    </row>
    <row r="155" ht="34.35" customHeight="1" spans="1:5">
      <c r="A155" s="25"/>
      <c r="B155" s="26"/>
      <c r="C155" s="27"/>
      <c r="D155" s="23" t="s">
        <v>6252</v>
      </c>
      <c r="E155" s="28"/>
    </row>
    <row r="156" ht="34.35" customHeight="1" spans="1:5">
      <c r="A156" s="25"/>
      <c r="B156" s="26"/>
      <c r="C156" s="27"/>
      <c r="D156" s="23" t="s">
        <v>6253</v>
      </c>
      <c r="E156" s="28"/>
    </row>
    <row r="157" ht="34.35" customHeight="1" spans="1:5">
      <c r="A157" s="25"/>
      <c r="B157" s="26"/>
      <c r="C157" s="27"/>
      <c r="D157" s="23" t="s">
        <v>6254</v>
      </c>
      <c r="E157" s="28"/>
    </row>
    <row r="158" ht="34.35" customHeight="1" spans="1:5">
      <c r="A158" s="29"/>
      <c r="B158" s="30"/>
      <c r="C158" s="31"/>
      <c r="D158" s="23" t="s">
        <v>6255</v>
      </c>
      <c r="E158" s="32"/>
    </row>
    <row r="159" ht="34.35" customHeight="1" spans="1:5">
      <c r="A159" s="7">
        <v>27</v>
      </c>
      <c r="B159" s="8" t="s">
        <v>1405</v>
      </c>
      <c r="C159" s="9" t="s">
        <v>6256</v>
      </c>
      <c r="D159" s="10" t="s">
        <v>6257</v>
      </c>
      <c r="E159" s="11" t="str">
        <f>HYPERLINK("http://blogfile.huashijingji.com/BlogFile/524-檀娴颖老师.zip","课程包下载")</f>
        <v>课程包下载</v>
      </c>
    </row>
    <row r="160" ht="34.35" customHeight="1" spans="1:5">
      <c r="A160" s="12"/>
      <c r="B160" s="13"/>
      <c r="C160" s="14"/>
      <c r="D160" s="10" t="s">
        <v>6258</v>
      </c>
      <c r="E160" s="15"/>
    </row>
    <row r="161" ht="34.35" customHeight="1" spans="1:5">
      <c r="A161" s="12"/>
      <c r="B161" s="13"/>
      <c r="C161" s="14"/>
      <c r="D161" s="10" t="s">
        <v>6259</v>
      </c>
      <c r="E161" s="15"/>
    </row>
    <row r="162" ht="34.35" customHeight="1" spans="1:5">
      <c r="A162" s="12"/>
      <c r="B162" s="13"/>
      <c r="C162" s="14"/>
      <c r="D162" s="10" t="s">
        <v>6260</v>
      </c>
      <c r="E162" s="15"/>
    </row>
    <row r="163" ht="34.35" customHeight="1" spans="1:5">
      <c r="A163" s="12"/>
      <c r="B163" s="13"/>
      <c r="C163" s="14"/>
      <c r="D163" s="10" t="s">
        <v>6261</v>
      </c>
      <c r="E163" s="15"/>
    </row>
    <row r="164" ht="34.35" customHeight="1" spans="1:5">
      <c r="A164" s="16"/>
      <c r="B164" s="17"/>
      <c r="C164" s="18"/>
      <c r="D164" s="10" t="s">
        <v>6262</v>
      </c>
      <c r="E164" s="19"/>
    </row>
    <row r="165" ht="34.35" customHeight="1" spans="1:5">
      <c r="A165" s="20">
        <v>28</v>
      </c>
      <c r="B165" s="21" t="s">
        <v>1431</v>
      </c>
      <c r="C165" s="22" t="s">
        <v>6263</v>
      </c>
      <c r="D165" s="23" t="s">
        <v>6264</v>
      </c>
      <c r="E165" s="24" t="str">
        <f>HYPERLINK("http://blogfile.huashijingji.com/BlogFile/533-王冬焱老师.zip","课程包下载")</f>
        <v>课程包下载</v>
      </c>
    </row>
    <row r="166" ht="34.35" customHeight="1" spans="1:5">
      <c r="A166" s="25"/>
      <c r="B166" s="26"/>
      <c r="C166" s="27"/>
      <c r="D166" s="23" t="s">
        <v>6265</v>
      </c>
      <c r="E166" s="28"/>
    </row>
    <row r="167" ht="34.35" customHeight="1" spans="1:5">
      <c r="A167" s="25"/>
      <c r="B167" s="26"/>
      <c r="C167" s="27"/>
      <c r="D167" s="23" t="s">
        <v>6266</v>
      </c>
      <c r="E167" s="28"/>
    </row>
    <row r="168" ht="34.35" customHeight="1" spans="1:5">
      <c r="A168" s="25"/>
      <c r="B168" s="26"/>
      <c r="C168" s="27"/>
      <c r="D168" s="23" t="s">
        <v>6267</v>
      </c>
      <c r="E168" s="28"/>
    </row>
    <row r="169" ht="34.35" customHeight="1" spans="1:5">
      <c r="A169" s="25"/>
      <c r="B169" s="26"/>
      <c r="C169" s="27"/>
      <c r="D169" s="23" t="s">
        <v>6268</v>
      </c>
      <c r="E169" s="28"/>
    </row>
    <row r="170" ht="34.35" customHeight="1" spans="1:5">
      <c r="A170" s="29"/>
      <c r="B170" s="30"/>
      <c r="C170" s="31"/>
      <c r="D170" s="23" t="s">
        <v>6269</v>
      </c>
      <c r="E170" s="32"/>
    </row>
    <row r="171" ht="34.35" customHeight="1" spans="1:5">
      <c r="A171" s="7">
        <v>29</v>
      </c>
      <c r="B171" s="8" t="s">
        <v>1581</v>
      </c>
      <c r="C171" s="9" t="s">
        <v>6270</v>
      </c>
      <c r="D171" s="10" t="s">
        <v>6271</v>
      </c>
      <c r="E171" s="11" t="str">
        <f>HYPERLINK("http://blogfile.huashijingji.com/BlogFile/588-张坤
（Queen）老师.zip","课程包下载")</f>
        <v>课程包下载</v>
      </c>
    </row>
    <row r="172" ht="34.35" customHeight="1" spans="1:5">
      <c r="A172" s="12"/>
      <c r="B172" s="13"/>
      <c r="C172" s="14"/>
      <c r="D172" s="10" t="s">
        <v>6272</v>
      </c>
      <c r="E172" s="15"/>
    </row>
    <row r="173" ht="34.35" customHeight="1" spans="1:5">
      <c r="A173" s="12"/>
      <c r="B173" s="13"/>
      <c r="C173" s="14"/>
      <c r="D173" s="10" t="s">
        <v>6273</v>
      </c>
      <c r="E173" s="15"/>
    </row>
    <row r="174" ht="34.35" customHeight="1" spans="1:5">
      <c r="A174" s="12"/>
      <c r="B174" s="13"/>
      <c r="C174" s="14"/>
      <c r="D174" s="10" t="s">
        <v>6274</v>
      </c>
      <c r="E174" s="15"/>
    </row>
    <row r="175" ht="34.35" customHeight="1" spans="1:5">
      <c r="A175" s="12"/>
      <c r="B175" s="13"/>
      <c r="C175" s="14"/>
      <c r="D175" s="10" t="s">
        <v>6275</v>
      </c>
      <c r="E175" s="15"/>
    </row>
    <row r="176" ht="34.35" customHeight="1" spans="1:5">
      <c r="A176" s="16"/>
      <c r="B176" s="17"/>
      <c r="C176" s="18"/>
      <c r="D176" s="10" t="s">
        <v>6276</v>
      </c>
      <c r="E176" s="19"/>
    </row>
    <row r="177" ht="34.35" customHeight="1" spans="1:5">
      <c r="A177" s="20">
        <v>30</v>
      </c>
      <c r="B177" s="21" t="s">
        <v>1798</v>
      </c>
      <c r="C177" s="22" t="s">
        <v>6277</v>
      </c>
      <c r="D177" s="23" t="s">
        <v>6278</v>
      </c>
      <c r="E177" s="24" t="str">
        <f>HYPERLINK("http://blogfile.huashijingji.com/BlogFile/646-王文婷老师.zip","课程包下载")</f>
        <v>课程包下载</v>
      </c>
    </row>
    <row r="178" ht="34.35" customHeight="1" spans="1:5">
      <c r="A178" s="25"/>
      <c r="B178" s="26"/>
      <c r="C178" s="27"/>
      <c r="D178" s="23" t="s">
        <v>6279</v>
      </c>
      <c r="E178" s="28"/>
    </row>
    <row r="179" ht="34.35" customHeight="1" spans="1:5">
      <c r="A179" s="25"/>
      <c r="B179" s="26"/>
      <c r="C179" s="27"/>
      <c r="D179" s="23" t="s">
        <v>6280</v>
      </c>
      <c r="E179" s="28"/>
    </row>
    <row r="180" ht="34.35" customHeight="1" spans="1:5">
      <c r="A180" s="25"/>
      <c r="B180" s="26"/>
      <c r="C180" s="27"/>
      <c r="D180" s="23" t="s">
        <v>6281</v>
      </c>
      <c r="E180" s="28"/>
    </row>
    <row r="181" ht="34.35" customHeight="1" spans="1:5">
      <c r="A181" s="25"/>
      <c r="B181" s="26"/>
      <c r="C181" s="27"/>
      <c r="D181" s="23" t="s">
        <v>6282</v>
      </c>
      <c r="E181" s="28"/>
    </row>
    <row r="182" ht="34.35" customHeight="1" spans="1:5">
      <c r="A182" s="29"/>
      <c r="B182" s="30"/>
      <c r="C182" s="31"/>
      <c r="D182" s="23" t="s">
        <v>6283</v>
      </c>
      <c r="E182" s="32"/>
    </row>
    <row r="183" ht="34.35" customHeight="1" spans="1:5">
      <c r="A183" s="7">
        <v>31</v>
      </c>
      <c r="B183" s="8" t="s">
        <v>1885</v>
      </c>
      <c r="C183" s="9" t="s">
        <v>6284</v>
      </c>
      <c r="D183" s="10" t="s">
        <v>6285</v>
      </c>
      <c r="E183" s="11" t="str">
        <f>HYPERLINK("http://blogfile.huashijingji.com/BlogFile/670-曾贝贝老师.zip","课程包下载")</f>
        <v>课程包下载</v>
      </c>
    </row>
    <row r="184" ht="34.35" customHeight="1" spans="1:5">
      <c r="A184" s="12"/>
      <c r="B184" s="13"/>
      <c r="C184" s="14"/>
      <c r="D184" s="10" t="s">
        <v>6286</v>
      </c>
      <c r="E184" s="15"/>
    </row>
    <row r="185" ht="34.35" customHeight="1" spans="1:5">
      <c r="A185" s="12"/>
      <c r="B185" s="13"/>
      <c r="C185" s="14"/>
      <c r="D185" s="10" t="s">
        <v>6287</v>
      </c>
      <c r="E185" s="15"/>
    </row>
    <row r="186" ht="34.35" customHeight="1" spans="1:5">
      <c r="A186" s="12"/>
      <c r="B186" s="13"/>
      <c r="C186" s="14"/>
      <c r="D186" s="10" t="s">
        <v>6288</v>
      </c>
      <c r="E186" s="15"/>
    </row>
    <row r="187" ht="34.35" customHeight="1" spans="1:5">
      <c r="A187" s="12"/>
      <c r="B187" s="13"/>
      <c r="C187" s="14"/>
      <c r="D187" s="10" t="s">
        <v>6289</v>
      </c>
      <c r="E187" s="15"/>
    </row>
    <row r="188" ht="34.35" customHeight="1" spans="1:5">
      <c r="A188" s="16"/>
      <c r="B188" s="17"/>
      <c r="C188" s="18"/>
      <c r="D188" s="10" t="s">
        <v>6290</v>
      </c>
      <c r="E188" s="19"/>
    </row>
    <row r="189" ht="34.35" customHeight="1" spans="1:5">
      <c r="A189" s="20">
        <v>32</v>
      </c>
      <c r="B189" s="21" t="s">
        <v>2093</v>
      </c>
      <c r="C189" s="22" t="s">
        <v>6291</v>
      </c>
      <c r="D189" s="23" t="s">
        <v>6292</v>
      </c>
      <c r="E189" s="24" t="str">
        <f>HYPERLINK("http://blogfile.huashijingji.com/BlogFile/G93-赵倩老师.zip","课程包下载")</f>
        <v>课程包下载</v>
      </c>
    </row>
    <row r="190" ht="34.35" customHeight="1" spans="1:5">
      <c r="A190" s="25"/>
      <c r="B190" s="26"/>
      <c r="C190" s="27"/>
      <c r="D190" s="23" t="s">
        <v>6293</v>
      </c>
      <c r="E190" s="28"/>
    </row>
    <row r="191" ht="34.35" customHeight="1" spans="1:5">
      <c r="A191" s="25"/>
      <c r="B191" s="26"/>
      <c r="C191" s="27"/>
      <c r="D191" s="23" t="s">
        <v>6294</v>
      </c>
      <c r="E191" s="28"/>
    </row>
    <row r="192" ht="34.35" customHeight="1" spans="1:5">
      <c r="A192" s="25"/>
      <c r="B192" s="26"/>
      <c r="C192" s="27"/>
      <c r="D192" s="23" t="s">
        <v>6295</v>
      </c>
      <c r="E192" s="28"/>
    </row>
    <row r="193" ht="34.35" customHeight="1" spans="1:5">
      <c r="A193" s="25"/>
      <c r="B193" s="26"/>
      <c r="C193" s="27"/>
      <c r="D193" s="23" t="s">
        <v>6296</v>
      </c>
      <c r="E193" s="28"/>
    </row>
    <row r="194" ht="34.35" customHeight="1" spans="1:5">
      <c r="A194" s="29"/>
      <c r="B194" s="30"/>
      <c r="C194" s="31"/>
      <c r="D194" s="23" t="s">
        <v>6297</v>
      </c>
      <c r="E194" s="32"/>
    </row>
    <row r="195" ht="34.35" customHeight="1" spans="1:5">
      <c r="A195" s="7">
        <v>33</v>
      </c>
      <c r="B195" s="8" t="s">
        <v>2246</v>
      </c>
      <c r="C195" s="9" t="s">
        <v>6298</v>
      </c>
      <c r="D195" s="10" t="s">
        <v>6299</v>
      </c>
      <c r="E195" s="11" t="str">
        <f>HYPERLINK("http://blogfile.huashijingji.com/BlogFile/763-崔静静老师.zip","课程包下载")</f>
        <v>课程包下载</v>
      </c>
    </row>
    <row r="196" ht="34.35" customHeight="1" spans="1:5">
      <c r="A196" s="12"/>
      <c r="B196" s="13"/>
      <c r="C196" s="14"/>
      <c r="D196" s="10" t="s">
        <v>6300</v>
      </c>
      <c r="E196" s="15"/>
    </row>
    <row r="197" ht="34.35" customHeight="1" spans="1:5">
      <c r="A197" s="12"/>
      <c r="B197" s="13"/>
      <c r="C197" s="14"/>
      <c r="D197" s="10" t="s">
        <v>6301</v>
      </c>
      <c r="E197" s="15"/>
    </row>
    <row r="198" ht="34.35" customHeight="1" spans="1:5">
      <c r="A198" s="12"/>
      <c r="B198" s="13"/>
      <c r="C198" s="14"/>
      <c r="D198" s="10" t="s">
        <v>6302</v>
      </c>
      <c r="E198" s="15"/>
    </row>
    <row r="199" ht="34.35" customHeight="1" spans="1:5">
      <c r="A199" s="12"/>
      <c r="B199" s="13"/>
      <c r="C199" s="14"/>
      <c r="D199" s="10" t="s">
        <v>6303</v>
      </c>
      <c r="E199" s="15"/>
    </row>
    <row r="200" ht="34.35" customHeight="1" spans="1:5">
      <c r="A200" s="16"/>
      <c r="B200" s="17"/>
      <c r="C200" s="18"/>
      <c r="D200" s="10" t="s">
        <v>6304</v>
      </c>
      <c r="E200" s="19"/>
    </row>
    <row r="201" ht="34.35" customHeight="1" spans="1:5">
      <c r="A201" s="20">
        <v>34</v>
      </c>
      <c r="B201" s="21" t="s">
        <v>2263</v>
      </c>
      <c r="C201" s="22" t="s">
        <v>6305</v>
      </c>
      <c r="D201" s="23" t="s">
        <v>6306</v>
      </c>
      <c r="E201" s="24" t="str">
        <f>HYPERLINK("http://blogfile.huashijingji.com/BlogFile/767-陈泓播老师.zip","课程包下载")</f>
        <v>课程包下载</v>
      </c>
    </row>
    <row r="202" ht="34.35" customHeight="1" spans="1:5">
      <c r="A202" s="25"/>
      <c r="B202" s="26"/>
      <c r="C202" s="27"/>
      <c r="D202" s="23" t="s">
        <v>6307</v>
      </c>
      <c r="E202" s="28"/>
    </row>
    <row r="203" ht="34.35" customHeight="1" spans="1:5">
      <c r="A203" s="25"/>
      <c r="B203" s="26"/>
      <c r="C203" s="27"/>
      <c r="D203" s="23" t="s">
        <v>6308</v>
      </c>
      <c r="E203" s="28"/>
    </row>
    <row r="204" ht="34.35" customHeight="1" spans="1:5">
      <c r="A204" s="25"/>
      <c r="B204" s="26"/>
      <c r="C204" s="27"/>
      <c r="D204" s="23" t="s">
        <v>6309</v>
      </c>
      <c r="E204" s="28"/>
    </row>
    <row r="205" ht="34.35" customHeight="1" spans="1:5">
      <c r="A205" s="25"/>
      <c r="B205" s="26"/>
      <c r="C205" s="27"/>
      <c r="D205" s="23" t="s">
        <v>6310</v>
      </c>
      <c r="E205" s="28"/>
    </row>
    <row r="206" ht="34.35" customHeight="1" spans="1:5">
      <c r="A206" s="29"/>
      <c r="B206" s="30"/>
      <c r="C206" s="31"/>
      <c r="D206" s="23" t="s">
        <v>6311</v>
      </c>
      <c r="E206" s="32"/>
    </row>
    <row r="207" ht="34.35" customHeight="1" spans="1:5">
      <c r="A207" s="7">
        <v>35</v>
      </c>
      <c r="B207" s="8" t="s">
        <v>2315</v>
      </c>
      <c r="C207" s="9" t="s">
        <v>6312</v>
      </c>
      <c r="D207" s="10" t="s">
        <v>6313</v>
      </c>
      <c r="E207" s="11" t="str">
        <f>HYPERLINK("http://blogfile.huashijingji.com/BlogFile/782-乔云老师.zip","课程包下载")</f>
        <v>课程包下载</v>
      </c>
    </row>
    <row r="208" ht="34.35" customHeight="1" spans="1:5">
      <c r="A208" s="12"/>
      <c r="B208" s="13"/>
      <c r="C208" s="14"/>
      <c r="D208" s="10" t="s">
        <v>6314</v>
      </c>
      <c r="E208" s="15"/>
    </row>
    <row r="209" ht="34.35" customHeight="1" spans="1:5">
      <c r="A209" s="12"/>
      <c r="B209" s="13"/>
      <c r="C209" s="14"/>
      <c r="D209" s="10" t="s">
        <v>6315</v>
      </c>
      <c r="E209" s="15"/>
    </row>
    <row r="210" ht="34.35" customHeight="1" spans="1:5">
      <c r="A210" s="12"/>
      <c r="B210" s="13"/>
      <c r="C210" s="14"/>
      <c r="D210" s="10" t="s">
        <v>6316</v>
      </c>
      <c r="E210" s="15"/>
    </row>
    <row r="211" ht="34.35" customHeight="1" spans="1:5">
      <c r="A211" s="12"/>
      <c r="B211" s="13"/>
      <c r="C211" s="14"/>
      <c r="D211" s="10" t="s">
        <v>6317</v>
      </c>
      <c r="E211" s="15"/>
    </row>
    <row r="212" ht="34.35" customHeight="1" spans="1:5">
      <c r="A212" s="16"/>
      <c r="B212" s="17"/>
      <c r="C212" s="18"/>
      <c r="D212" s="10" t="s">
        <v>6318</v>
      </c>
      <c r="E212" s="19"/>
    </row>
    <row r="213" ht="34.35" customHeight="1" spans="1:5">
      <c r="A213" s="20">
        <v>36</v>
      </c>
      <c r="B213" s="21" t="s">
        <v>2365</v>
      </c>
      <c r="C213" s="22" t="s">
        <v>6319</v>
      </c>
      <c r="D213" s="23" t="s">
        <v>6320</v>
      </c>
      <c r="E213" s="24" t="str">
        <f>HYPERLINK("http://blogfile.huashijingji.com/BlogFile/794-孙林老师.zip","课程包下载")</f>
        <v>课程包下载</v>
      </c>
    </row>
    <row r="214" ht="34.35" customHeight="1" spans="1:5">
      <c r="A214" s="25"/>
      <c r="B214" s="26"/>
      <c r="C214" s="27"/>
      <c r="D214" s="23" t="s">
        <v>6321</v>
      </c>
      <c r="E214" s="28"/>
    </row>
    <row r="215" ht="34.35" customHeight="1" spans="1:5">
      <c r="A215" s="25"/>
      <c r="B215" s="26"/>
      <c r="C215" s="27"/>
      <c r="D215" s="23" t="s">
        <v>6322</v>
      </c>
      <c r="E215" s="28"/>
    </row>
    <row r="216" ht="34.35" customHeight="1" spans="1:5">
      <c r="A216" s="25"/>
      <c r="B216" s="26"/>
      <c r="C216" s="27"/>
      <c r="D216" s="23" t="s">
        <v>6323</v>
      </c>
      <c r="E216" s="28"/>
    </row>
    <row r="217" ht="34.35" customHeight="1" spans="1:5">
      <c r="A217" s="25"/>
      <c r="B217" s="26"/>
      <c r="C217" s="27"/>
      <c r="D217" s="23" t="s">
        <v>6324</v>
      </c>
      <c r="E217" s="28"/>
    </row>
    <row r="218" ht="34.35" customHeight="1" spans="1:5">
      <c r="A218" s="29"/>
      <c r="B218" s="30"/>
      <c r="C218" s="31"/>
      <c r="D218" s="23" t="s">
        <v>6325</v>
      </c>
      <c r="E218" s="32"/>
    </row>
    <row r="219" ht="34.35" customHeight="1" spans="1:5">
      <c r="A219" s="7">
        <v>37</v>
      </c>
      <c r="B219" s="8" t="s">
        <v>2377</v>
      </c>
      <c r="C219" s="9" t="s">
        <v>6326</v>
      </c>
      <c r="D219" s="10" t="s">
        <v>6327</v>
      </c>
      <c r="E219" s="11" t="str">
        <f>HYPERLINK("http://blogfile.huashijingji.com/BlogFile/797-苏运老师.zip","课程包下载")</f>
        <v>课程包下载</v>
      </c>
    </row>
    <row r="220" ht="34.35" customHeight="1" spans="1:5">
      <c r="A220" s="12"/>
      <c r="B220" s="13"/>
      <c r="C220" s="14"/>
      <c r="D220" s="10" t="s">
        <v>6328</v>
      </c>
      <c r="E220" s="15"/>
    </row>
    <row r="221" ht="34.35" customHeight="1" spans="1:5">
      <c r="A221" s="12"/>
      <c r="B221" s="13"/>
      <c r="C221" s="14"/>
      <c r="D221" s="10" t="s">
        <v>6329</v>
      </c>
      <c r="E221" s="15"/>
    </row>
    <row r="222" ht="34.35" customHeight="1" spans="1:5">
      <c r="A222" s="12"/>
      <c r="B222" s="13"/>
      <c r="C222" s="14"/>
      <c r="D222" s="10" t="s">
        <v>6330</v>
      </c>
      <c r="E222" s="15"/>
    </row>
    <row r="223" ht="34.35" customHeight="1" spans="1:5">
      <c r="A223" s="12"/>
      <c r="B223" s="13"/>
      <c r="C223" s="14"/>
      <c r="D223" s="10" t="s">
        <v>6331</v>
      </c>
      <c r="E223" s="15"/>
    </row>
    <row r="224" ht="34.35" customHeight="1" spans="1:5">
      <c r="A224" s="16"/>
      <c r="B224" s="17"/>
      <c r="C224" s="18"/>
      <c r="D224" s="10" t="s">
        <v>6332</v>
      </c>
      <c r="E224" s="19"/>
    </row>
    <row r="225" ht="34.35" customHeight="1" spans="1:5">
      <c r="A225" s="20">
        <v>38</v>
      </c>
      <c r="B225" s="21" t="s">
        <v>2061</v>
      </c>
      <c r="C225" s="22" t="s">
        <v>6333</v>
      </c>
      <c r="D225" s="23" t="s">
        <v>6334</v>
      </c>
      <c r="E225" s="24" t="str">
        <f>HYPERLINK("http://blogfile.huashijingji.com/BlogFile/712-祖维龙老师.zip","课程包下载")</f>
        <v>课程包下载</v>
      </c>
    </row>
    <row r="226" ht="34.35" customHeight="1" spans="1:5">
      <c r="A226" s="25"/>
      <c r="B226" s="26"/>
      <c r="C226" s="27"/>
      <c r="D226" s="23" t="s">
        <v>6335</v>
      </c>
      <c r="E226" s="28"/>
    </row>
    <row r="227" ht="34.35" customHeight="1" spans="1:5">
      <c r="A227" s="25"/>
      <c r="B227" s="26"/>
      <c r="C227" s="27"/>
      <c r="D227" s="23" t="s">
        <v>6336</v>
      </c>
      <c r="E227" s="28"/>
    </row>
    <row r="228" ht="34.35" customHeight="1" spans="1:5">
      <c r="A228" s="25"/>
      <c r="B228" s="26"/>
      <c r="C228" s="27"/>
      <c r="D228" s="23" t="s">
        <v>6337</v>
      </c>
      <c r="E228" s="28"/>
    </row>
    <row r="229" ht="34.35" customHeight="1" spans="1:5">
      <c r="A229" s="25"/>
      <c r="B229" s="26"/>
      <c r="C229" s="27"/>
      <c r="D229" s="23" t="s">
        <v>6338</v>
      </c>
      <c r="E229" s="28"/>
    </row>
    <row r="230" ht="34.35" customHeight="1" spans="1:5">
      <c r="A230" s="29"/>
      <c r="B230" s="30"/>
      <c r="C230" s="31"/>
      <c r="D230" s="23" t="s">
        <v>6339</v>
      </c>
      <c r="E230" s="32"/>
    </row>
    <row r="231" ht="34.35" customHeight="1" spans="1:5">
      <c r="A231" s="7">
        <v>39</v>
      </c>
      <c r="B231" s="8" t="s">
        <v>2702</v>
      </c>
      <c r="C231" s="9" t="s">
        <v>6340</v>
      </c>
      <c r="D231" s="10" t="s">
        <v>6341</v>
      </c>
      <c r="E231" s="11" t="str">
        <f>HYPERLINK("http://blogfile.huashijingji.com/BlogFile/905-曲海缔老师.zip","课程包下载")</f>
        <v>课程包下载</v>
      </c>
    </row>
    <row r="232" ht="34.35" customHeight="1" spans="1:5">
      <c r="A232" s="12"/>
      <c r="B232" s="13"/>
      <c r="C232" s="14"/>
      <c r="D232" s="10" t="s">
        <v>6342</v>
      </c>
      <c r="E232" s="15"/>
    </row>
    <row r="233" ht="34.35" customHeight="1" spans="1:5">
      <c r="A233" s="12"/>
      <c r="B233" s="13"/>
      <c r="C233" s="14"/>
      <c r="D233" s="10" t="s">
        <v>6343</v>
      </c>
      <c r="E233" s="15"/>
    </row>
    <row r="234" ht="34.35" customHeight="1" spans="1:5">
      <c r="A234" s="12"/>
      <c r="B234" s="13"/>
      <c r="C234" s="14"/>
      <c r="D234" s="10" t="s">
        <v>6344</v>
      </c>
      <c r="E234" s="15"/>
    </row>
    <row r="235" ht="34.35" customHeight="1" spans="1:5">
      <c r="A235" s="12"/>
      <c r="B235" s="13"/>
      <c r="C235" s="14"/>
      <c r="D235" s="10" t="s">
        <v>6345</v>
      </c>
      <c r="E235" s="15"/>
    </row>
    <row r="236" ht="34.35" customHeight="1" spans="1:5">
      <c r="A236" s="16"/>
      <c r="B236" s="17"/>
      <c r="C236" s="18"/>
      <c r="D236" s="10" t="s">
        <v>6346</v>
      </c>
      <c r="E236" s="19"/>
    </row>
    <row r="237" ht="34.35" customHeight="1" spans="1:5">
      <c r="A237" s="20">
        <v>40</v>
      </c>
      <c r="B237" s="21" t="s">
        <v>2709</v>
      </c>
      <c r="C237" s="22" t="s">
        <v>6347</v>
      </c>
      <c r="D237" s="23" t="s">
        <v>6348</v>
      </c>
      <c r="E237" s="24" t="str">
        <f>HYPERLINK("http://blogfile.huashijingji.com/BlogFile/911-于涛老师.zip","课程包下载")</f>
        <v>课程包下载</v>
      </c>
    </row>
    <row r="238" ht="34.35" customHeight="1" spans="1:5">
      <c r="A238" s="25"/>
      <c r="B238" s="26"/>
      <c r="C238" s="27"/>
      <c r="D238" s="23" t="s">
        <v>6349</v>
      </c>
      <c r="E238" s="28"/>
    </row>
    <row r="239" ht="34.35" customHeight="1" spans="1:5">
      <c r="A239" s="25"/>
      <c r="B239" s="26"/>
      <c r="C239" s="27"/>
      <c r="D239" s="23" t="s">
        <v>6350</v>
      </c>
      <c r="E239" s="28"/>
    </row>
    <row r="240" ht="34.35" customHeight="1" spans="1:5">
      <c r="A240" s="25"/>
      <c r="B240" s="26"/>
      <c r="C240" s="27"/>
      <c r="D240" s="23" t="s">
        <v>6351</v>
      </c>
      <c r="E240" s="28"/>
    </row>
    <row r="241" ht="34.35" customHeight="1" spans="1:5">
      <c r="A241" s="25"/>
      <c r="B241" s="26"/>
      <c r="C241" s="27"/>
      <c r="D241" s="23" t="s">
        <v>6352</v>
      </c>
      <c r="E241" s="28"/>
    </row>
    <row r="242" ht="34.35" customHeight="1" spans="1:5">
      <c r="A242" s="29"/>
      <c r="B242" s="30"/>
      <c r="C242" s="31"/>
      <c r="D242" s="23" t="s">
        <v>6353</v>
      </c>
      <c r="E242" s="32"/>
    </row>
  </sheetData>
  <mergeCells count="161">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E207:E212"/>
    <mergeCell ref="E213:E218"/>
    <mergeCell ref="E219:E224"/>
    <mergeCell ref="E225:E230"/>
    <mergeCell ref="E231:E236"/>
    <mergeCell ref="E237:E242"/>
  </mergeCells>
  <pageMargins left="0.7" right="0.7" top="0.75" bottom="0.75" header="0.3" footer="0.3"/>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8"/>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21" customWidth="1"/>
    <col min="2" max="2" width="20.75" customWidth="1"/>
    <col min="3" max="4" width="67.625" style="3" customWidth="1"/>
    <col min="5" max="5" width="16.625" style="41" customWidth="1"/>
  </cols>
  <sheetData>
    <row r="1" ht="136.5" customHeight="1" spans="1:5">
      <c r="A1" s="4"/>
      <c r="B1" s="4"/>
      <c r="C1" s="4"/>
      <c r="D1" s="4"/>
      <c r="E1" s="4"/>
    </row>
    <row r="2" s="40" customFormat="1" ht="34.15" customHeight="1" spans="1:5">
      <c r="A2" s="5" t="s">
        <v>0</v>
      </c>
      <c r="B2" s="5" t="s">
        <v>1</v>
      </c>
      <c r="C2" s="5" t="s">
        <v>2850</v>
      </c>
      <c r="D2" s="5" t="s">
        <v>2851</v>
      </c>
      <c r="E2" s="5" t="s">
        <v>2852</v>
      </c>
    </row>
    <row r="3" s="2" customFormat="1" ht="34.35" customHeight="1" spans="1:5">
      <c r="A3" s="7">
        <v>1</v>
      </c>
      <c r="B3" s="8" t="s">
        <v>365</v>
      </c>
      <c r="C3" s="9" t="s">
        <v>5181</v>
      </c>
      <c r="D3" s="10" t="s">
        <v>6354</v>
      </c>
      <c r="E3" s="11" t="str">
        <f>HYPERLINK("http://blogfile.huashijingji.com/BlogFile/117-刘澈老师.zip","课程包下载")</f>
        <v>课程包下载</v>
      </c>
    </row>
    <row r="4" s="2" customFormat="1" ht="34.35" customHeight="1" spans="1:5">
      <c r="A4" s="12"/>
      <c r="B4" s="13"/>
      <c r="C4" s="14"/>
      <c r="D4" s="10" t="s">
        <v>6355</v>
      </c>
      <c r="E4" s="15"/>
    </row>
    <row r="5" s="2" customFormat="1" ht="34.35" customHeight="1" spans="1:5">
      <c r="A5" s="12"/>
      <c r="B5" s="13"/>
      <c r="C5" s="14"/>
      <c r="D5" s="10" t="s">
        <v>6356</v>
      </c>
      <c r="E5" s="15"/>
    </row>
    <row r="6" s="2" customFormat="1" ht="34.35" customHeight="1" spans="1:5">
      <c r="A6" s="12"/>
      <c r="B6" s="13"/>
      <c r="C6" s="14"/>
      <c r="D6" s="10" t="s">
        <v>6357</v>
      </c>
      <c r="E6" s="15"/>
    </row>
    <row r="7" s="2" customFormat="1" ht="34.35" customHeight="1" spans="1:5">
      <c r="A7" s="12"/>
      <c r="B7" s="13"/>
      <c r="C7" s="14"/>
      <c r="D7" s="10" t="s">
        <v>6358</v>
      </c>
      <c r="E7" s="15"/>
    </row>
    <row r="8" s="2" customFormat="1" ht="34.35" customHeight="1" spans="1:5">
      <c r="A8" s="16"/>
      <c r="B8" s="17"/>
      <c r="C8" s="18"/>
      <c r="D8" s="10" t="s">
        <v>6359</v>
      </c>
      <c r="E8" s="19"/>
    </row>
    <row r="9" s="2" customFormat="1" ht="34.35" customHeight="1" spans="1:5">
      <c r="A9" s="20">
        <v>2</v>
      </c>
      <c r="B9" s="21" t="s">
        <v>449</v>
      </c>
      <c r="C9" s="22" t="s">
        <v>6360</v>
      </c>
      <c r="D9" s="23" t="s">
        <v>6361</v>
      </c>
      <c r="E9" s="24" t="str">
        <f>HYPERLINK("http://blogfile.huashijingji.com/BlogFile/157-杨素珍老师.zip","课程包下载")</f>
        <v>课程包下载</v>
      </c>
    </row>
    <row r="10" s="2" customFormat="1" ht="34.35" customHeight="1" spans="1:5">
      <c r="A10" s="25"/>
      <c r="B10" s="26"/>
      <c r="C10" s="27"/>
      <c r="D10" s="23" t="s">
        <v>6362</v>
      </c>
      <c r="E10" s="28"/>
    </row>
    <row r="11" s="2" customFormat="1" ht="34.35" customHeight="1" spans="1:5">
      <c r="A11" s="25"/>
      <c r="B11" s="26"/>
      <c r="C11" s="27"/>
      <c r="D11" s="23" t="s">
        <v>6363</v>
      </c>
      <c r="E11" s="28"/>
    </row>
    <row r="12" s="2" customFormat="1" ht="34.35" customHeight="1" spans="1:5">
      <c r="A12" s="25"/>
      <c r="B12" s="26"/>
      <c r="C12" s="27"/>
      <c r="D12" s="23" t="s">
        <v>6364</v>
      </c>
      <c r="E12" s="28"/>
    </row>
    <row r="13" s="2" customFormat="1" ht="34.35" customHeight="1" spans="1:5">
      <c r="A13" s="25"/>
      <c r="B13" s="26"/>
      <c r="C13" s="27"/>
      <c r="D13" s="23" t="s">
        <v>6365</v>
      </c>
      <c r="E13" s="28"/>
    </row>
    <row r="14" s="2" customFormat="1" ht="34.35" customHeight="1" spans="1:5">
      <c r="A14" s="29"/>
      <c r="B14" s="30"/>
      <c r="C14" s="31"/>
      <c r="D14" s="23" t="s">
        <v>6366</v>
      </c>
      <c r="E14" s="32"/>
    </row>
    <row r="15" s="2" customFormat="1" ht="34.35" customHeight="1" spans="1:5">
      <c r="A15" s="7">
        <v>3</v>
      </c>
      <c r="B15" s="8" t="s">
        <v>454</v>
      </c>
      <c r="C15" s="9" t="s">
        <v>6367</v>
      </c>
      <c r="D15" s="10" t="s">
        <v>6368</v>
      </c>
      <c r="E15" s="11" t="str">
        <f>HYPERLINK("http://blogfile.huashijingji.com/BlogFile/158-黄俊敏老师.zip","课程包下载")</f>
        <v>课程包下载</v>
      </c>
    </row>
    <row r="16" s="2" customFormat="1" ht="34.35" customHeight="1" spans="1:5">
      <c r="A16" s="12"/>
      <c r="B16" s="13"/>
      <c r="C16" s="14"/>
      <c r="D16" s="10" t="s">
        <v>6369</v>
      </c>
      <c r="E16" s="15"/>
    </row>
    <row r="17" s="2" customFormat="1" ht="34.35" customHeight="1" spans="1:5">
      <c r="A17" s="12"/>
      <c r="B17" s="13"/>
      <c r="C17" s="14"/>
      <c r="D17" s="10" t="s">
        <v>6370</v>
      </c>
      <c r="E17" s="15"/>
    </row>
    <row r="18" s="2" customFormat="1" ht="34.35" customHeight="1" spans="1:5">
      <c r="A18" s="12"/>
      <c r="B18" s="13"/>
      <c r="C18" s="14"/>
      <c r="D18" s="10" t="s">
        <v>6371</v>
      </c>
      <c r="E18" s="15"/>
    </row>
    <row r="19" s="2" customFormat="1" ht="34.35" customHeight="1" spans="1:5">
      <c r="A19" s="12"/>
      <c r="B19" s="13"/>
      <c r="C19" s="14"/>
      <c r="D19" s="10" t="s">
        <v>6372</v>
      </c>
      <c r="E19" s="15"/>
    </row>
    <row r="20" s="2" customFormat="1" ht="34.35" customHeight="1" spans="1:5">
      <c r="A20" s="16"/>
      <c r="B20" s="17"/>
      <c r="C20" s="18"/>
      <c r="D20" s="10" t="s">
        <v>6373</v>
      </c>
      <c r="E20" s="19"/>
    </row>
    <row r="21" s="2" customFormat="1" ht="34.35" customHeight="1" spans="1:5">
      <c r="A21" s="20">
        <v>4</v>
      </c>
      <c r="B21" s="21" t="s">
        <v>796</v>
      </c>
      <c r="C21" s="22" t="s">
        <v>6374</v>
      </c>
      <c r="D21" s="23" t="s">
        <v>6375</v>
      </c>
      <c r="E21" s="24" t="str">
        <f>HYPERLINK("http://blogfile.huashijingji.com/BlogFile/302-吴军老师.zip","课程包下载")</f>
        <v>课程包下载</v>
      </c>
    </row>
    <row r="22" s="2" customFormat="1" ht="34.35" customHeight="1" spans="1:5">
      <c r="A22" s="25"/>
      <c r="B22" s="26"/>
      <c r="C22" s="27"/>
      <c r="D22" s="23" t="s">
        <v>6376</v>
      </c>
      <c r="E22" s="28"/>
    </row>
    <row r="23" s="2" customFormat="1" ht="34.35" customHeight="1" spans="1:5">
      <c r="A23" s="25"/>
      <c r="B23" s="26"/>
      <c r="C23" s="27"/>
      <c r="D23" s="23" t="s">
        <v>6377</v>
      </c>
      <c r="E23" s="28"/>
    </row>
    <row r="24" s="2" customFormat="1" ht="34.35" customHeight="1" spans="1:5">
      <c r="A24" s="25"/>
      <c r="B24" s="26"/>
      <c r="C24" s="27"/>
      <c r="D24" s="23" t="s">
        <v>6378</v>
      </c>
      <c r="E24" s="28"/>
    </row>
    <row r="25" s="2" customFormat="1" ht="34.35" customHeight="1" spans="1:5">
      <c r="A25" s="25"/>
      <c r="B25" s="26"/>
      <c r="C25" s="27"/>
      <c r="D25" s="23" t="s">
        <v>6379</v>
      </c>
      <c r="E25" s="28"/>
    </row>
    <row r="26" s="2" customFormat="1" ht="34.35" customHeight="1" spans="1:5">
      <c r="A26" s="29"/>
      <c r="B26" s="30"/>
      <c r="C26" s="31"/>
      <c r="D26" s="23" t="s">
        <v>6380</v>
      </c>
      <c r="E26" s="32"/>
    </row>
    <row r="27" s="2" customFormat="1" ht="34.35" customHeight="1" spans="1:5">
      <c r="A27" s="7">
        <v>5</v>
      </c>
      <c r="B27" s="8" t="s">
        <v>1511</v>
      </c>
      <c r="C27" s="9" t="s">
        <v>6381</v>
      </c>
      <c r="D27" s="10" t="s">
        <v>6382</v>
      </c>
      <c r="E27" s="11" t="str">
        <f>HYPERLINK("http://blogfile.huashijingji.com/BlogFile/562-杨晓璐老师.zip","课程包下载")</f>
        <v>课程包下载</v>
      </c>
    </row>
    <row r="28" s="2" customFormat="1" ht="34.35" customHeight="1" spans="1:5">
      <c r="A28" s="12"/>
      <c r="B28" s="13"/>
      <c r="C28" s="14"/>
      <c r="D28" s="10" t="s">
        <v>6383</v>
      </c>
      <c r="E28" s="15"/>
    </row>
    <row r="29" s="2" customFormat="1" ht="34.35" customHeight="1" spans="1:5">
      <c r="A29" s="12"/>
      <c r="B29" s="13"/>
      <c r="C29" s="14"/>
      <c r="D29" s="10" t="s">
        <v>6384</v>
      </c>
      <c r="E29" s="15"/>
    </row>
    <row r="30" s="2" customFormat="1" ht="34.35" customHeight="1" spans="1:5">
      <c r="A30" s="12"/>
      <c r="B30" s="13"/>
      <c r="C30" s="14"/>
      <c r="D30" s="10" t="s">
        <v>6385</v>
      </c>
      <c r="E30" s="15"/>
    </row>
    <row r="31" s="2" customFormat="1" ht="34.35" customHeight="1" spans="1:5">
      <c r="A31" s="12"/>
      <c r="B31" s="13"/>
      <c r="C31" s="14"/>
      <c r="D31" s="10" t="s">
        <v>6386</v>
      </c>
      <c r="E31" s="15"/>
    </row>
    <row r="32" s="2" customFormat="1" ht="34.35" customHeight="1" spans="1:5">
      <c r="A32" s="16"/>
      <c r="B32" s="17"/>
      <c r="C32" s="18"/>
      <c r="D32" s="10" t="s">
        <v>6387</v>
      </c>
      <c r="E32" s="19"/>
    </row>
    <row r="33" s="2" customFormat="1" ht="34.35" customHeight="1" spans="1:5">
      <c r="A33" s="20">
        <v>6</v>
      </c>
      <c r="B33" s="21" t="s">
        <v>481</v>
      </c>
      <c r="C33" s="22" t="s">
        <v>6388</v>
      </c>
      <c r="D33" s="23" t="s">
        <v>6389</v>
      </c>
      <c r="E33" s="24" t="str">
        <f>HYPERLINK("http://blogfile.huashijingji.com/BlogFile/168-李声华老师.zip","课程包下载")</f>
        <v>课程包下载</v>
      </c>
    </row>
    <row r="34" s="2" customFormat="1" ht="34.35" customHeight="1" spans="1:5">
      <c r="A34" s="25"/>
      <c r="B34" s="26"/>
      <c r="C34" s="27"/>
      <c r="D34" s="23" t="s">
        <v>6390</v>
      </c>
      <c r="E34" s="28"/>
    </row>
    <row r="35" s="2" customFormat="1" ht="34.35" customHeight="1" spans="1:5">
      <c r="A35" s="25"/>
      <c r="B35" s="26"/>
      <c r="C35" s="27"/>
      <c r="D35" s="23" t="s">
        <v>6391</v>
      </c>
      <c r="E35" s="28"/>
    </row>
    <row r="36" s="2" customFormat="1" ht="34.35" customHeight="1" spans="1:5">
      <c r="A36" s="25"/>
      <c r="B36" s="26"/>
      <c r="C36" s="27"/>
      <c r="D36" s="23" t="s">
        <v>6392</v>
      </c>
      <c r="E36" s="28"/>
    </row>
    <row r="37" s="2" customFormat="1" ht="34.35" customHeight="1" spans="1:5">
      <c r="A37" s="25"/>
      <c r="B37" s="26"/>
      <c r="C37" s="27"/>
      <c r="D37" s="23" t="s">
        <v>6393</v>
      </c>
      <c r="E37" s="28"/>
    </row>
    <row r="38" s="2" customFormat="1" ht="34.35" customHeight="1" spans="1:5">
      <c r="A38" s="29"/>
      <c r="B38" s="30"/>
      <c r="C38" s="31"/>
      <c r="D38" s="23" t="s">
        <v>6394</v>
      </c>
      <c r="E38" s="32"/>
    </row>
    <row r="39" s="2" customFormat="1" ht="34.35" customHeight="1" spans="1:5">
      <c r="A39" s="7">
        <v>7</v>
      </c>
      <c r="B39" s="8" t="s">
        <v>765</v>
      </c>
      <c r="C39" s="9" t="s">
        <v>6395</v>
      </c>
      <c r="D39" s="10" t="s">
        <v>6396</v>
      </c>
      <c r="E39" s="11" t="str">
        <f>HYPERLINK("http://blogfile.huashijingji.com/BlogFile/287-邢立爽老师.zip","课程包下载")</f>
        <v>课程包下载</v>
      </c>
    </row>
    <row r="40" s="2" customFormat="1" ht="34.35" customHeight="1" spans="1:5">
      <c r="A40" s="12"/>
      <c r="B40" s="13"/>
      <c r="C40" s="14"/>
      <c r="D40" s="10" t="s">
        <v>6397</v>
      </c>
      <c r="E40" s="15"/>
    </row>
    <row r="41" s="2" customFormat="1" ht="34.35" customHeight="1" spans="1:5">
      <c r="A41" s="12"/>
      <c r="B41" s="13"/>
      <c r="C41" s="14"/>
      <c r="D41" s="10" t="s">
        <v>6398</v>
      </c>
      <c r="E41" s="15"/>
    </row>
    <row r="42" s="2" customFormat="1" ht="34.35" customHeight="1" spans="1:5">
      <c r="A42" s="12"/>
      <c r="B42" s="13"/>
      <c r="C42" s="14"/>
      <c r="D42" s="10" t="s">
        <v>6399</v>
      </c>
      <c r="E42" s="15"/>
    </row>
    <row r="43" s="2" customFormat="1" ht="34.35" customHeight="1" spans="1:5">
      <c r="A43" s="12"/>
      <c r="B43" s="13"/>
      <c r="C43" s="14"/>
      <c r="D43" s="10" t="s">
        <v>6400</v>
      </c>
      <c r="E43" s="15"/>
    </row>
    <row r="44" s="2" customFormat="1" ht="34.35" customHeight="1" spans="1:5">
      <c r="A44" s="16"/>
      <c r="B44" s="17"/>
      <c r="C44" s="18"/>
      <c r="D44" s="10" t="s">
        <v>6401</v>
      </c>
      <c r="E44" s="19"/>
    </row>
    <row r="45" s="2" customFormat="1" ht="34.35" customHeight="1" spans="1:5">
      <c r="A45" s="20">
        <v>8</v>
      </c>
      <c r="B45" s="21" t="s">
        <v>1059</v>
      </c>
      <c r="C45" s="22" t="s">
        <v>6402</v>
      </c>
      <c r="D45" s="23" t="s">
        <v>6403</v>
      </c>
      <c r="E45" s="24" t="str">
        <f>HYPERLINK("http://blogfile.huashijingji.com/BlogFile/398-张熳老师.zip","课程包下载")</f>
        <v>课程包下载</v>
      </c>
    </row>
    <row r="46" s="2" customFormat="1" ht="34.35" customHeight="1" spans="1:5">
      <c r="A46" s="25"/>
      <c r="B46" s="26"/>
      <c r="C46" s="27"/>
      <c r="D46" s="23" t="s">
        <v>6404</v>
      </c>
      <c r="E46" s="28"/>
    </row>
    <row r="47" s="2" customFormat="1" ht="34.35" customHeight="1" spans="1:5">
      <c r="A47" s="25"/>
      <c r="B47" s="26"/>
      <c r="C47" s="27"/>
      <c r="D47" s="23" t="s">
        <v>6405</v>
      </c>
      <c r="E47" s="28"/>
    </row>
    <row r="48" s="2" customFormat="1" ht="34.35" customHeight="1" spans="1:5">
      <c r="A48" s="25"/>
      <c r="B48" s="26"/>
      <c r="C48" s="27"/>
      <c r="D48" s="23" t="s">
        <v>6406</v>
      </c>
      <c r="E48" s="28"/>
    </row>
    <row r="49" s="2" customFormat="1" ht="34.35" customHeight="1" spans="1:5">
      <c r="A49" s="25"/>
      <c r="B49" s="26"/>
      <c r="C49" s="27"/>
      <c r="D49" s="23" t="s">
        <v>6407</v>
      </c>
      <c r="E49" s="28"/>
    </row>
    <row r="50" s="2" customFormat="1" ht="34.35" customHeight="1" spans="1:5">
      <c r="A50" s="29"/>
      <c r="B50" s="30"/>
      <c r="C50" s="31"/>
      <c r="D50" s="23" t="s">
        <v>6408</v>
      </c>
      <c r="E50" s="32"/>
    </row>
    <row r="51" s="2" customFormat="1" ht="34.35" customHeight="1" spans="1:5">
      <c r="A51" s="7">
        <v>9</v>
      </c>
      <c r="B51" s="8" t="s">
        <v>158</v>
      </c>
      <c r="C51" s="9" t="s">
        <v>6409</v>
      </c>
      <c r="D51" s="10" t="s">
        <v>6410</v>
      </c>
      <c r="E51" s="11" t="str">
        <f>HYPERLINK("http://blogfile.huashijingji.com/BlogFile/50-张一丹老师.zip","课程包下载")</f>
        <v>课程包下载</v>
      </c>
    </row>
    <row r="52" s="2" customFormat="1" ht="34.35" customHeight="1" spans="1:5">
      <c r="A52" s="12"/>
      <c r="B52" s="13"/>
      <c r="C52" s="14"/>
      <c r="D52" s="10" t="s">
        <v>6411</v>
      </c>
      <c r="E52" s="15"/>
    </row>
    <row r="53" s="2" customFormat="1" ht="34.35" customHeight="1" spans="1:5">
      <c r="A53" s="12"/>
      <c r="B53" s="13"/>
      <c r="C53" s="14"/>
      <c r="D53" s="10" t="s">
        <v>6412</v>
      </c>
      <c r="E53" s="15"/>
    </row>
    <row r="54" s="2" customFormat="1" ht="34.35" customHeight="1" spans="1:5">
      <c r="A54" s="12"/>
      <c r="B54" s="13"/>
      <c r="C54" s="14"/>
      <c r="D54" s="10" t="s">
        <v>6413</v>
      </c>
      <c r="E54" s="15"/>
    </row>
    <row r="55" s="2" customFormat="1" ht="34.35" customHeight="1" spans="1:5">
      <c r="A55" s="12"/>
      <c r="B55" s="13"/>
      <c r="C55" s="14"/>
      <c r="D55" s="10" t="s">
        <v>6414</v>
      </c>
      <c r="E55" s="15"/>
    </row>
    <row r="56" s="2" customFormat="1" ht="34.35" customHeight="1" spans="1:5">
      <c r="A56" s="16"/>
      <c r="B56" s="17"/>
      <c r="C56" s="18"/>
      <c r="D56" s="10" t="s">
        <v>6415</v>
      </c>
      <c r="E56" s="19"/>
    </row>
    <row r="57" s="2" customFormat="1" ht="34.35" customHeight="1" spans="1:5">
      <c r="A57" s="20">
        <v>10</v>
      </c>
      <c r="B57" s="21" t="s">
        <v>637</v>
      </c>
      <c r="C57" s="22" t="s">
        <v>6416</v>
      </c>
      <c r="D57" s="23" t="s">
        <v>6417</v>
      </c>
      <c r="E57" s="24" t="str">
        <f>HYPERLINK("http://blogfile.huashijingji.com/BlogFile/237-张坤老师.zip","课程包下载")</f>
        <v>课程包下载</v>
      </c>
    </row>
    <row r="58" s="2" customFormat="1" ht="34.35" customHeight="1" spans="1:5">
      <c r="A58" s="25"/>
      <c r="B58" s="26"/>
      <c r="C58" s="27"/>
      <c r="D58" s="23" t="s">
        <v>6418</v>
      </c>
      <c r="E58" s="28"/>
    </row>
    <row r="59" s="2" customFormat="1" ht="34.35" customHeight="1" spans="1:5">
      <c r="A59" s="25"/>
      <c r="B59" s="26"/>
      <c r="C59" s="27"/>
      <c r="D59" s="23" t="s">
        <v>6419</v>
      </c>
      <c r="E59" s="28"/>
    </row>
    <row r="60" s="2" customFormat="1" ht="34.35" customHeight="1" spans="1:5">
      <c r="A60" s="25"/>
      <c r="B60" s="26"/>
      <c r="C60" s="27"/>
      <c r="D60" s="23" t="s">
        <v>6420</v>
      </c>
      <c r="E60" s="28"/>
    </row>
    <row r="61" s="2" customFormat="1" ht="34.35" customHeight="1" spans="1:5">
      <c r="A61" s="25"/>
      <c r="B61" s="26"/>
      <c r="C61" s="27"/>
      <c r="D61" s="23" t="s">
        <v>6421</v>
      </c>
      <c r="E61" s="28"/>
    </row>
    <row r="62" s="2" customFormat="1" ht="34.35" customHeight="1" spans="1:5">
      <c r="A62" s="29"/>
      <c r="B62" s="30"/>
      <c r="C62" s="31"/>
      <c r="D62" s="23" t="s">
        <v>6422</v>
      </c>
      <c r="E62" s="32"/>
    </row>
    <row r="63" s="2" customFormat="1" ht="34.35" customHeight="1" spans="1:5">
      <c r="A63" s="7">
        <v>11</v>
      </c>
      <c r="B63" s="8" t="s">
        <v>743</v>
      </c>
      <c r="C63" s="9" t="s">
        <v>6423</v>
      </c>
      <c r="D63" s="10" t="s">
        <v>6424</v>
      </c>
      <c r="E63" s="11" t="str">
        <f>HYPERLINK("http://blogfile.huashijingji.com/BlogFile/279-于沣然老师.zip","课程包下载")</f>
        <v>课程包下载</v>
      </c>
    </row>
    <row r="64" s="2" customFormat="1" ht="34.35" customHeight="1" spans="1:5">
      <c r="A64" s="12"/>
      <c r="B64" s="13"/>
      <c r="C64" s="14"/>
      <c r="D64" s="10" t="s">
        <v>6425</v>
      </c>
      <c r="E64" s="15"/>
    </row>
    <row r="65" s="2" customFormat="1" ht="34.35" customHeight="1" spans="1:5">
      <c r="A65" s="12"/>
      <c r="B65" s="13"/>
      <c r="C65" s="14"/>
      <c r="D65" s="10" t="s">
        <v>6426</v>
      </c>
      <c r="E65" s="15"/>
    </row>
    <row r="66" s="2" customFormat="1" ht="34.35" customHeight="1" spans="1:5">
      <c r="A66" s="12"/>
      <c r="B66" s="13"/>
      <c r="C66" s="14"/>
      <c r="D66" s="10" t="s">
        <v>6427</v>
      </c>
      <c r="E66" s="15"/>
    </row>
    <row r="67" s="2" customFormat="1" ht="34.35" customHeight="1" spans="1:5">
      <c r="A67" s="12"/>
      <c r="B67" s="13"/>
      <c r="C67" s="14"/>
      <c r="D67" s="10" t="s">
        <v>6428</v>
      </c>
      <c r="E67" s="15"/>
    </row>
    <row r="68" s="2" customFormat="1" ht="34.35" customHeight="1" spans="1:5">
      <c r="A68" s="16"/>
      <c r="B68" s="17"/>
      <c r="C68" s="18"/>
      <c r="D68" s="10" t="s">
        <v>6429</v>
      </c>
      <c r="E68" s="19"/>
    </row>
    <row r="69" s="2" customFormat="1" ht="34.35" customHeight="1" spans="1:5">
      <c r="A69" s="20">
        <v>12</v>
      </c>
      <c r="B69" s="21" t="s">
        <v>959</v>
      </c>
      <c r="C69" s="22" t="s">
        <v>6430</v>
      </c>
      <c r="D69" s="23" t="s">
        <v>6431</v>
      </c>
      <c r="E69" s="24" t="str">
        <f>HYPERLINK("http://blogfile.huashijingji.com/BlogFile/363-占力冲老师.zip","课程包下载")</f>
        <v>课程包下载</v>
      </c>
    </row>
    <row r="70" s="2" customFormat="1" ht="34.35" customHeight="1" spans="1:5">
      <c r="A70" s="25"/>
      <c r="B70" s="26"/>
      <c r="C70" s="27"/>
      <c r="D70" s="23" t="s">
        <v>6432</v>
      </c>
      <c r="E70" s="28"/>
    </row>
    <row r="71" s="2" customFormat="1" ht="34.35" customHeight="1" spans="1:5">
      <c r="A71" s="25"/>
      <c r="B71" s="26"/>
      <c r="C71" s="27"/>
      <c r="D71" s="23" t="s">
        <v>6433</v>
      </c>
      <c r="E71" s="28"/>
    </row>
    <row r="72" s="2" customFormat="1" ht="34.35" customHeight="1" spans="1:5">
      <c r="A72" s="25"/>
      <c r="B72" s="26"/>
      <c r="C72" s="27"/>
      <c r="D72" s="23" t="s">
        <v>6434</v>
      </c>
      <c r="E72" s="28"/>
    </row>
    <row r="73" s="2" customFormat="1" ht="34.35" customHeight="1" spans="1:5">
      <c r="A73" s="25"/>
      <c r="B73" s="26"/>
      <c r="C73" s="27"/>
      <c r="D73" s="23" t="s">
        <v>6435</v>
      </c>
      <c r="E73" s="28"/>
    </row>
    <row r="74" s="2" customFormat="1" ht="34.35" customHeight="1" spans="1:5">
      <c r="A74" s="29"/>
      <c r="B74" s="30"/>
      <c r="C74" s="31"/>
      <c r="D74" s="23" t="s">
        <v>6436</v>
      </c>
      <c r="E74" s="32"/>
    </row>
    <row r="75" s="2" customFormat="1" ht="34.35" customHeight="1" spans="1:5">
      <c r="A75" s="7">
        <v>13</v>
      </c>
      <c r="B75" s="8" t="s">
        <v>557</v>
      </c>
      <c r="C75" s="9" t="s">
        <v>6437</v>
      </c>
      <c r="D75" s="10" t="s">
        <v>6438</v>
      </c>
      <c r="E75" s="11" t="str">
        <f>HYPERLINK("http://blogfile.huashijingji.com/BlogFile/204-戴辉平老师.zip","课程包下载")</f>
        <v>课程包下载</v>
      </c>
    </row>
    <row r="76" s="2" customFormat="1" ht="34.35" customHeight="1" spans="1:5">
      <c r="A76" s="12"/>
      <c r="B76" s="13"/>
      <c r="C76" s="14"/>
      <c r="D76" s="10" t="s">
        <v>6439</v>
      </c>
      <c r="E76" s="15"/>
    </row>
    <row r="77" s="2" customFormat="1" ht="34.35" customHeight="1" spans="1:5">
      <c r="A77" s="12"/>
      <c r="B77" s="13"/>
      <c r="C77" s="14"/>
      <c r="D77" s="10" t="s">
        <v>6440</v>
      </c>
      <c r="E77" s="15"/>
    </row>
    <row r="78" s="2" customFormat="1" ht="34.35" customHeight="1" spans="1:5">
      <c r="A78" s="12"/>
      <c r="B78" s="13"/>
      <c r="C78" s="14"/>
      <c r="D78" s="10" t="s">
        <v>6441</v>
      </c>
      <c r="E78" s="15"/>
    </row>
    <row r="79" s="2" customFormat="1" ht="34.35" customHeight="1" spans="1:5">
      <c r="A79" s="12"/>
      <c r="B79" s="13"/>
      <c r="C79" s="14"/>
      <c r="D79" s="10" t="s">
        <v>6442</v>
      </c>
      <c r="E79" s="15"/>
    </row>
    <row r="80" s="2" customFormat="1" ht="34.35" customHeight="1" spans="1:5">
      <c r="A80" s="16"/>
      <c r="B80" s="17"/>
      <c r="C80" s="18"/>
      <c r="D80" s="10" t="s">
        <v>6443</v>
      </c>
      <c r="E80" s="19"/>
    </row>
    <row r="81" s="2" customFormat="1" ht="34.35" customHeight="1" spans="1:5">
      <c r="A81" s="20">
        <v>14</v>
      </c>
      <c r="B81" s="21" t="s">
        <v>654</v>
      </c>
      <c r="C81" s="22" t="s">
        <v>6444</v>
      </c>
      <c r="D81" s="23" t="s">
        <v>6445</v>
      </c>
      <c r="E81" s="24" t="str">
        <f>HYPERLINK("http://blogfile.huashijingji.com/BlogFile/242-张振远老师.zip","课程包下载")</f>
        <v>课程包下载</v>
      </c>
    </row>
    <row r="82" s="2" customFormat="1" ht="34.35" customHeight="1" spans="1:5">
      <c r="A82" s="25"/>
      <c r="B82" s="26"/>
      <c r="C82" s="27"/>
      <c r="D82" s="23" t="s">
        <v>6446</v>
      </c>
      <c r="E82" s="28"/>
    </row>
    <row r="83" s="2" customFormat="1" ht="34.35" customHeight="1" spans="1:5">
      <c r="A83" s="25"/>
      <c r="B83" s="26"/>
      <c r="C83" s="27"/>
      <c r="D83" s="23" t="s">
        <v>6447</v>
      </c>
      <c r="E83" s="28"/>
    </row>
    <row r="84" s="2" customFormat="1" ht="34.35" customHeight="1" spans="1:5">
      <c r="A84" s="25"/>
      <c r="B84" s="26"/>
      <c r="C84" s="27"/>
      <c r="D84" s="23" t="s">
        <v>6448</v>
      </c>
      <c r="E84" s="28"/>
    </row>
    <row r="85" s="2" customFormat="1" ht="34.35" customHeight="1" spans="1:5">
      <c r="A85" s="25"/>
      <c r="B85" s="26"/>
      <c r="C85" s="27"/>
      <c r="D85" s="23" t="s">
        <v>6449</v>
      </c>
      <c r="E85" s="28"/>
    </row>
    <row r="86" s="2" customFormat="1" ht="34.35" customHeight="1" spans="1:5">
      <c r="A86" s="29"/>
      <c r="B86" s="30"/>
      <c r="C86" s="31"/>
      <c r="D86" s="23" t="s">
        <v>6450</v>
      </c>
      <c r="E86" s="32"/>
    </row>
    <row r="87" s="2" customFormat="1" ht="34.35" customHeight="1" spans="1:5">
      <c r="A87" s="7">
        <v>15</v>
      </c>
      <c r="B87" s="8" t="s">
        <v>708</v>
      </c>
      <c r="C87" s="9" t="s">
        <v>6451</v>
      </c>
      <c r="D87" s="10" t="s">
        <v>6452</v>
      </c>
      <c r="E87" s="11" t="str">
        <f>HYPERLINK("http://blogfile.huashijingji.com/BlogFile/266-郭宝健老师.zip","课程包下载")</f>
        <v>课程包下载</v>
      </c>
    </row>
    <row r="88" s="2" customFormat="1" ht="34.35" customHeight="1" spans="1:5">
      <c r="A88" s="12"/>
      <c r="B88" s="13"/>
      <c r="C88" s="14"/>
      <c r="D88" s="10" t="s">
        <v>6453</v>
      </c>
      <c r="E88" s="15"/>
    </row>
    <row r="89" s="2" customFormat="1" ht="34.35" customHeight="1" spans="1:5">
      <c r="A89" s="12"/>
      <c r="B89" s="13"/>
      <c r="C89" s="14"/>
      <c r="D89" s="10" t="s">
        <v>6454</v>
      </c>
      <c r="E89" s="15"/>
    </row>
    <row r="90" s="2" customFormat="1" ht="34.35" customHeight="1" spans="1:5">
      <c r="A90" s="12"/>
      <c r="B90" s="13"/>
      <c r="C90" s="14"/>
      <c r="D90" s="10" t="s">
        <v>6455</v>
      </c>
      <c r="E90" s="15"/>
    </row>
    <row r="91" s="2" customFormat="1" ht="34.35" customHeight="1" spans="1:5">
      <c r="A91" s="12"/>
      <c r="B91" s="13"/>
      <c r="C91" s="14"/>
      <c r="D91" s="10" t="s">
        <v>6456</v>
      </c>
      <c r="E91" s="15"/>
    </row>
    <row r="92" s="2" customFormat="1" ht="34.35" customHeight="1" spans="1:5">
      <c r="A92" s="16"/>
      <c r="B92" s="17"/>
      <c r="C92" s="18"/>
      <c r="D92" s="10" t="s">
        <v>6457</v>
      </c>
      <c r="E92" s="19"/>
    </row>
    <row r="93" s="2" customFormat="1" ht="34.35" customHeight="1" spans="1:5">
      <c r="A93" s="20">
        <v>16</v>
      </c>
      <c r="B93" s="21" t="s">
        <v>1020</v>
      </c>
      <c r="C93" s="22" t="s">
        <v>6458</v>
      </c>
      <c r="D93" s="23" t="s">
        <v>6459</v>
      </c>
      <c r="E93" s="24" t="str">
        <f>HYPERLINK("http://blogfile.huashijingji.com/BlogFile/379-戴国强老师.zip","课程包下载")</f>
        <v>课程包下载</v>
      </c>
    </row>
    <row r="94" s="2" customFormat="1" ht="34.35" customHeight="1" spans="1:5">
      <c r="A94" s="25"/>
      <c r="B94" s="26"/>
      <c r="C94" s="27"/>
      <c r="D94" s="23" t="s">
        <v>6460</v>
      </c>
      <c r="E94" s="28"/>
    </row>
    <row r="95" s="2" customFormat="1" ht="34.35" customHeight="1" spans="1:5">
      <c r="A95" s="25"/>
      <c r="B95" s="26"/>
      <c r="C95" s="27"/>
      <c r="D95" s="23" t="s">
        <v>6461</v>
      </c>
      <c r="E95" s="28"/>
    </row>
    <row r="96" s="2" customFormat="1" ht="34.35" customHeight="1" spans="1:5">
      <c r="A96" s="25"/>
      <c r="B96" s="26"/>
      <c r="C96" s="27"/>
      <c r="D96" s="23" t="s">
        <v>6462</v>
      </c>
      <c r="E96" s="28"/>
    </row>
    <row r="97" s="2" customFormat="1" ht="34.35" customHeight="1" spans="1:5">
      <c r="A97" s="25"/>
      <c r="B97" s="26"/>
      <c r="C97" s="27"/>
      <c r="D97" s="23" t="s">
        <v>6463</v>
      </c>
      <c r="E97" s="28"/>
    </row>
    <row r="98" s="2" customFormat="1" ht="34.35" customHeight="1" spans="1:5">
      <c r="A98" s="29"/>
      <c r="B98" s="30"/>
      <c r="C98" s="31"/>
      <c r="D98" s="23" t="s">
        <v>6464</v>
      </c>
      <c r="E98" s="32"/>
    </row>
    <row r="99" s="2" customFormat="1" ht="34.35" customHeight="1" spans="1:5">
      <c r="A99" s="7">
        <v>17</v>
      </c>
      <c r="B99" s="8" t="s">
        <v>1092</v>
      </c>
      <c r="C99" s="9" t="s">
        <v>6465</v>
      </c>
      <c r="D99" s="10" t="s">
        <v>6466</v>
      </c>
      <c r="E99" s="11" t="str">
        <f>HYPERLINK("http://blogfile.huashijingji.com/BlogFile/408-马斌老师.zip","课程包下载")</f>
        <v>课程包下载</v>
      </c>
    </row>
    <row r="100" s="2" customFormat="1" ht="34.35" customHeight="1" spans="1:5">
      <c r="A100" s="12"/>
      <c r="B100" s="13"/>
      <c r="C100" s="14"/>
      <c r="D100" s="10" t="s">
        <v>6467</v>
      </c>
      <c r="E100" s="15"/>
    </row>
    <row r="101" s="2" customFormat="1" ht="34.35" customHeight="1" spans="1:5">
      <c r="A101" s="12"/>
      <c r="B101" s="13"/>
      <c r="C101" s="14"/>
      <c r="D101" s="10" t="s">
        <v>6468</v>
      </c>
      <c r="E101" s="15"/>
    </row>
    <row r="102" s="2" customFormat="1" ht="34.35" customHeight="1" spans="1:5">
      <c r="A102" s="12"/>
      <c r="B102" s="13"/>
      <c r="C102" s="14"/>
      <c r="D102" s="10" t="s">
        <v>6469</v>
      </c>
      <c r="E102" s="15"/>
    </row>
    <row r="103" s="2" customFormat="1" ht="34.35" customHeight="1" spans="1:5">
      <c r="A103" s="12"/>
      <c r="B103" s="13"/>
      <c r="C103" s="14"/>
      <c r="D103" s="10" t="s">
        <v>6470</v>
      </c>
      <c r="E103" s="15"/>
    </row>
    <row r="104" s="2" customFormat="1" ht="34.35" customHeight="1" spans="1:5">
      <c r="A104" s="16"/>
      <c r="B104" s="17"/>
      <c r="C104" s="18"/>
      <c r="D104" s="10" t="s">
        <v>6471</v>
      </c>
      <c r="E104" s="19"/>
    </row>
    <row r="105" s="2" customFormat="1" ht="34.35" customHeight="1" spans="1:5">
      <c r="A105" s="20">
        <v>18</v>
      </c>
      <c r="B105" s="21" t="s">
        <v>1410</v>
      </c>
      <c r="C105" s="22" t="s">
        <v>6472</v>
      </c>
      <c r="D105" s="23" t="s">
        <v>6473</v>
      </c>
      <c r="E105" s="24" t="str">
        <f>HYPERLINK("http://blogfile.huashijingji.com/BlogFile/525-刘畅老师.zip","课程包下载")</f>
        <v>课程包下载</v>
      </c>
    </row>
    <row r="106" s="2" customFormat="1" ht="34.35" customHeight="1" spans="1:5">
      <c r="A106" s="25"/>
      <c r="B106" s="26"/>
      <c r="C106" s="27"/>
      <c r="D106" s="23" t="s">
        <v>6474</v>
      </c>
      <c r="E106" s="28"/>
    </row>
    <row r="107" s="2" customFormat="1" ht="34.35" customHeight="1" spans="1:5">
      <c r="A107" s="25"/>
      <c r="B107" s="26"/>
      <c r="C107" s="27"/>
      <c r="D107" s="23" t="s">
        <v>6475</v>
      </c>
      <c r="E107" s="28"/>
    </row>
    <row r="108" s="2" customFormat="1" ht="34.35" customHeight="1" spans="1:5">
      <c r="A108" s="25"/>
      <c r="B108" s="26"/>
      <c r="C108" s="27"/>
      <c r="D108" s="23" t="s">
        <v>6476</v>
      </c>
      <c r="E108" s="28"/>
    </row>
    <row r="109" s="2" customFormat="1" ht="34.35" customHeight="1" spans="1:5">
      <c r="A109" s="25"/>
      <c r="B109" s="26"/>
      <c r="C109" s="27"/>
      <c r="D109" s="23" t="s">
        <v>6477</v>
      </c>
      <c r="E109" s="28"/>
    </row>
    <row r="110" s="2" customFormat="1" ht="34.35" customHeight="1" spans="1:5">
      <c r="A110" s="29"/>
      <c r="B110" s="30"/>
      <c r="C110" s="31"/>
      <c r="D110" s="23" t="s">
        <v>6478</v>
      </c>
      <c r="E110" s="32"/>
    </row>
    <row r="111" s="2" customFormat="1" ht="34.35" customHeight="1" spans="1:5">
      <c r="A111" s="7">
        <v>19</v>
      </c>
      <c r="B111" s="8" t="s">
        <v>1479</v>
      </c>
      <c r="C111" s="9" t="s">
        <v>6479</v>
      </c>
      <c r="D111" s="10" t="s">
        <v>6480</v>
      </c>
      <c r="E111" s="11" t="str">
        <f>HYPERLINK("http://blogfile.huashijingji.com/BlogFile/545-木子老师.zip","课程包下载")</f>
        <v>课程包下载</v>
      </c>
    </row>
    <row r="112" s="2" customFormat="1" ht="34.35" customHeight="1" spans="1:5">
      <c r="A112" s="12"/>
      <c r="B112" s="13"/>
      <c r="C112" s="14"/>
      <c r="D112" s="10" t="s">
        <v>6481</v>
      </c>
      <c r="E112" s="15"/>
    </row>
    <row r="113" s="2" customFormat="1" ht="34.35" customHeight="1" spans="1:5">
      <c r="A113" s="12"/>
      <c r="B113" s="13"/>
      <c r="C113" s="14"/>
      <c r="D113" s="10" t="s">
        <v>6482</v>
      </c>
      <c r="E113" s="15"/>
    </row>
    <row r="114" s="2" customFormat="1" ht="34.35" customHeight="1" spans="1:5">
      <c r="A114" s="12"/>
      <c r="B114" s="13"/>
      <c r="C114" s="14"/>
      <c r="D114" s="10" t="s">
        <v>6483</v>
      </c>
      <c r="E114" s="15"/>
    </row>
    <row r="115" s="2" customFormat="1" ht="34.35" customHeight="1" spans="1:5">
      <c r="A115" s="12"/>
      <c r="B115" s="13"/>
      <c r="C115" s="14"/>
      <c r="D115" s="10" t="s">
        <v>6484</v>
      </c>
      <c r="E115" s="15"/>
    </row>
    <row r="116" s="2" customFormat="1" ht="34.35" customHeight="1" spans="1:5">
      <c r="A116" s="16"/>
      <c r="B116" s="17"/>
      <c r="C116" s="18"/>
      <c r="D116" s="10" t="s">
        <v>6485</v>
      </c>
      <c r="E116" s="19"/>
    </row>
    <row r="117" s="2" customFormat="1" ht="34.35" customHeight="1" spans="1:5">
      <c r="A117" s="20">
        <v>20</v>
      </c>
      <c r="B117" s="21" t="s">
        <v>1959</v>
      </c>
      <c r="C117" s="22" t="s">
        <v>6486</v>
      </c>
      <c r="D117" s="23" t="s">
        <v>6487</v>
      </c>
      <c r="E117" s="24" t="str">
        <f>HYPERLINK("http://blogfile.huashijingji.com/BlogFile/687-蒋丽娜老师.zip","课程包下载")</f>
        <v>课程包下载</v>
      </c>
    </row>
    <row r="118" s="2" customFormat="1" ht="34.35" customHeight="1" spans="1:5">
      <c r="A118" s="25"/>
      <c r="B118" s="26"/>
      <c r="C118" s="27"/>
      <c r="D118" s="23" t="s">
        <v>6488</v>
      </c>
      <c r="E118" s="28"/>
    </row>
    <row r="119" s="2" customFormat="1" ht="34.35" customHeight="1" spans="1:5">
      <c r="A119" s="25"/>
      <c r="B119" s="26"/>
      <c r="C119" s="27"/>
      <c r="D119" s="23" t="s">
        <v>6489</v>
      </c>
      <c r="E119" s="28"/>
    </row>
    <row r="120" s="2" customFormat="1" ht="34.35" customHeight="1" spans="1:5">
      <c r="A120" s="25"/>
      <c r="B120" s="26"/>
      <c r="C120" s="27"/>
      <c r="D120" s="23" t="s">
        <v>6490</v>
      </c>
      <c r="E120" s="28"/>
    </row>
    <row r="121" s="2" customFormat="1" ht="34.35" customHeight="1" spans="1:5">
      <c r="A121" s="25"/>
      <c r="B121" s="26"/>
      <c r="C121" s="27"/>
      <c r="D121" s="23" t="s">
        <v>6491</v>
      </c>
      <c r="E121" s="28"/>
    </row>
    <row r="122" s="2" customFormat="1" ht="34.35" customHeight="1" spans="1:5">
      <c r="A122" s="29"/>
      <c r="B122" s="30"/>
      <c r="C122" s="31"/>
      <c r="D122" s="23" t="s">
        <v>6492</v>
      </c>
      <c r="E122" s="32"/>
    </row>
    <row r="123" s="2" customFormat="1" ht="34.35" customHeight="1" spans="1:5">
      <c r="A123" s="7">
        <v>21</v>
      </c>
      <c r="B123" s="8" t="s">
        <v>2053</v>
      </c>
      <c r="C123" s="9" t="s">
        <v>6493</v>
      </c>
      <c r="D123" s="10" t="s">
        <v>6494</v>
      </c>
      <c r="E123" s="11" t="str">
        <f>HYPERLINK("http://blogfile.huashijingji.com/BlogFile/710-张一楠老师.zip","课程包下载")</f>
        <v>课程包下载</v>
      </c>
    </row>
    <row r="124" s="2" customFormat="1" ht="34.35" customHeight="1" spans="1:5">
      <c r="A124" s="12"/>
      <c r="B124" s="13"/>
      <c r="C124" s="14"/>
      <c r="D124" s="10" t="s">
        <v>6495</v>
      </c>
      <c r="E124" s="15"/>
    </row>
    <row r="125" s="2" customFormat="1" ht="34.35" customHeight="1" spans="1:5">
      <c r="A125" s="12"/>
      <c r="B125" s="13"/>
      <c r="C125" s="14"/>
      <c r="D125" s="10" t="s">
        <v>6496</v>
      </c>
      <c r="E125" s="15"/>
    </row>
    <row r="126" s="2" customFormat="1" ht="34.35" customHeight="1" spans="1:5">
      <c r="A126" s="12"/>
      <c r="B126" s="13"/>
      <c r="C126" s="14"/>
      <c r="D126" s="10" t="s">
        <v>6497</v>
      </c>
      <c r="E126" s="15"/>
    </row>
    <row r="127" s="2" customFormat="1" ht="34.35" customHeight="1" spans="1:5">
      <c r="A127" s="12"/>
      <c r="B127" s="13"/>
      <c r="C127" s="14"/>
      <c r="D127" s="10" t="s">
        <v>6498</v>
      </c>
      <c r="E127" s="15"/>
    </row>
    <row r="128" s="2" customFormat="1" ht="34.35" customHeight="1" spans="1:5">
      <c r="A128" s="16"/>
      <c r="B128" s="17"/>
      <c r="C128" s="18"/>
      <c r="D128" s="10" t="s">
        <v>6499</v>
      </c>
      <c r="E128" s="19"/>
    </row>
    <row r="129" s="2" customFormat="1" ht="34.35" customHeight="1" spans="1:5">
      <c r="A129" s="20">
        <v>22</v>
      </c>
      <c r="B129" s="21" t="s">
        <v>2182</v>
      </c>
      <c r="C129" s="22" t="s">
        <v>6500</v>
      </c>
      <c r="D129" s="23" t="s">
        <v>6501</v>
      </c>
      <c r="E129" s="24" t="str">
        <f>HYPERLINK("http://blogfile.huashijingji.com/BlogFile/744-李娜老师.zip","课程包下载")</f>
        <v>课程包下载</v>
      </c>
    </row>
    <row r="130" s="2" customFormat="1" ht="34.35" customHeight="1" spans="1:5">
      <c r="A130" s="25"/>
      <c r="B130" s="26"/>
      <c r="C130" s="27"/>
      <c r="D130" s="23" t="s">
        <v>6502</v>
      </c>
      <c r="E130" s="28"/>
    </row>
    <row r="131" s="2" customFormat="1" ht="34.35" customHeight="1" spans="1:5">
      <c r="A131" s="25"/>
      <c r="B131" s="26"/>
      <c r="C131" s="27"/>
      <c r="D131" s="23" t="s">
        <v>6503</v>
      </c>
      <c r="E131" s="28"/>
    </row>
    <row r="132" s="2" customFormat="1" ht="34.35" customHeight="1" spans="1:5">
      <c r="A132" s="25"/>
      <c r="B132" s="26"/>
      <c r="C132" s="27"/>
      <c r="D132" s="23" t="s">
        <v>6504</v>
      </c>
      <c r="E132" s="28"/>
    </row>
    <row r="133" s="2" customFormat="1" ht="34.35" customHeight="1" spans="1:5">
      <c r="A133" s="25"/>
      <c r="B133" s="26"/>
      <c r="C133" s="27"/>
      <c r="D133" s="23" t="s">
        <v>6505</v>
      </c>
      <c r="E133" s="28"/>
    </row>
    <row r="134" s="2" customFormat="1" ht="34.35" customHeight="1" spans="1:5">
      <c r="A134" s="29"/>
      <c r="B134" s="30"/>
      <c r="C134" s="31"/>
      <c r="D134" s="23" t="s">
        <v>6506</v>
      </c>
      <c r="E134" s="32"/>
    </row>
    <row r="135" s="2" customFormat="1" ht="34.35" customHeight="1" spans="1:5">
      <c r="A135" s="7">
        <v>23</v>
      </c>
      <c r="B135" s="8" t="s">
        <v>2219</v>
      </c>
      <c r="C135" s="9" t="s">
        <v>6507</v>
      </c>
      <c r="D135" s="10" t="s">
        <v>6508</v>
      </c>
      <c r="E135" s="11" t="str">
        <f>HYPERLINK("http://blogfile.huashijingji.com/BlogFile/756-李莉老师.zip","课程包下载")</f>
        <v>课程包下载</v>
      </c>
    </row>
    <row r="136" s="2" customFormat="1" ht="34.35" customHeight="1" spans="1:5">
      <c r="A136" s="12"/>
      <c r="B136" s="13"/>
      <c r="C136" s="14"/>
      <c r="D136" s="10" t="s">
        <v>6509</v>
      </c>
      <c r="E136" s="15"/>
    </row>
    <row r="137" s="2" customFormat="1" ht="34.35" customHeight="1" spans="1:5">
      <c r="A137" s="12"/>
      <c r="B137" s="13"/>
      <c r="C137" s="14"/>
      <c r="D137" s="10" t="s">
        <v>6510</v>
      </c>
      <c r="E137" s="15"/>
    </row>
    <row r="138" s="2" customFormat="1" ht="34.35" customHeight="1" spans="1:5">
      <c r="A138" s="12"/>
      <c r="B138" s="13"/>
      <c r="C138" s="14"/>
      <c r="D138" s="10" t="s">
        <v>6511</v>
      </c>
      <c r="E138" s="15"/>
    </row>
    <row r="139" s="2" customFormat="1" ht="34.35" customHeight="1" spans="1:5">
      <c r="A139" s="12"/>
      <c r="B139" s="13"/>
      <c r="C139" s="14"/>
      <c r="D139" s="10" t="s">
        <v>6512</v>
      </c>
      <c r="E139" s="15"/>
    </row>
    <row r="140" s="2" customFormat="1" ht="34.35" customHeight="1" spans="1:5">
      <c r="A140" s="16"/>
      <c r="B140" s="17"/>
      <c r="C140" s="18"/>
      <c r="D140" s="10" t="s">
        <v>6513</v>
      </c>
      <c r="E140" s="19"/>
    </row>
    <row r="141" s="2" customFormat="1" ht="34.35" customHeight="1" spans="1:5">
      <c r="A141" s="20">
        <v>24</v>
      </c>
      <c r="B141" s="21" t="s">
        <v>2419</v>
      </c>
      <c r="C141" s="22" t="s">
        <v>6514</v>
      </c>
      <c r="D141" s="23" t="s">
        <v>6515</v>
      </c>
      <c r="E141" s="24" t="str">
        <f>HYPERLINK("http://blogfile.huashijingji.com/BlogFile/808-顾宇老师.zip","课程包下载")</f>
        <v>课程包下载</v>
      </c>
    </row>
    <row r="142" s="2" customFormat="1" ht="34.35" customHeight="1" spans="1:5">
      <c r="A142" s="25"/>
      <c r="B142" s="26"/>
      <c r="C142" s="27"/>
      <c r="D142" s="23" t="s">
        <v>6516</v>
      </c>
      <c r="E142" s="28"/>
    </row>
    <row r="143" s="2" customFormat="1" ht="34.35" customHeight="1" spans="1:5">
      <c r="A143" s="25"/>
      <c r="B143" s="26"/>
      <c r="C143" s="27"/>
      <c r="D143" s="23" t="s">
        <v>6517</v>
      </c>
      <c r="E143" s="28"/>
    </row>
    <row r="144" s="2" customFormat="1" ht="34.35" customHeight="1" spans="1:5">
      <c r="A144" s="25"/>
      <c r="B144" s="26"/>
      <c r="C144" s="27"/>
      <c r="D144" s="23" t="s">
        <v>6518</v>
      </c>
      <c r="E144" s="28"/>
    </row>
    <row r="145" s="2" customFormat="1" ht="34.35" customHeight="1" spans="1:5">
      <c r="A145" s="25"/>
      <c r="B145" s="26"/>
      <c r="C145" s="27"/>
      <c r="D145" s="23" t="s">
        <v>6519</v>
      </c>
      <c r="E145" s="28"/>
    </row>
    <row r="146" s="2" customFormat="1" ht="34.35" customHeight="1" spans="1:5">
      <c r="A146" s="29"/>
      <c r="B146" s="30"/>
      <c r="C146" s="31"/>
      <c r="D146" s="23" t="s">
        <v>6520</v>
      </c>
      <c r="E146" s="32"/>
    </row>
    <row r="147" ht="34.35" customHeight="1" spans="1:5">
      <c r="A147" s="7">
        <v>25</v>
      </c>
      <c r="B147" s="8" t="s">
        <v>1045</v>
      </c>
      <c r="C147" s="9" t="s">
        <v>6521</v>
      </c>
      <c r="D147" s="10" t="s">
        <v>6522</v>
      </c>
      <c r="E147" s="11" t="str">
        <f>HYPERLINK("http://blogfile.huashijingji.com/BlogFile/388-辛绛老师.zip","课程包下载")</f>
        <v>课程包下载</v>
      </c>
    </row>
    <row r="148" ht="34.35" customHeight="1" spans="1:5">
      <c r="A148" s="12"/>
      <c r="B148" s="13"/>
      <c r="C148" s="14"/>
      <c r="D148" s="10" t="s">
        <v>6523</v>
      </c>
      <c r="E148" s="15"/>
    </row>
    <row r="149" ht="34.35" customHeight="1" spans="1:5">
      <c r="A149" s="12"/>
      <c r="B149" s="13"/>
      <c r="C149" s="14"/>
      <c r="D149" s="10" t="s">
        <v>6524</v>
      </c>
      <c r="E149" s="15"/>
    </row>
    <row r="150" ht="34.35" customHeight="1" spans="1:5">
      <c r="A150" s="12"/>
      <c r="B150" s="13"/>
      <c r="C150" s="14"/>
      <c r="D150" s="10" t="s">
        <v>6525</v>
      </c>
      <c r="E150" s="15"/>
    </row>
    <row r="151" ht="34.35" customHeight="1" spans="1:5">
      <c r="A151" s="12"/>
      <c r="B151" s="13"/>
      <c r="C151" s="14"/>
      <c r="D151" s="10" t="s">
        <v>6526</v>
      </c>
      <c r="E151" s="15"/>
    </row>
    <row r="152" ht="34.35" customHeight="1" spans="1:5">
      <c r="A152" s="16"/>
      <c r="B152" s="17"/>
      <c r="C152" s="18"/>
      <c r="D152" s="10" t="s">
        <v>6527</v>
      </c>
      <c r="E152" s="19"/>
    </row>
    <row r="153" ht="34.35" customHeight="1" spans="1:5">
      <c r="A153" s="20">
        <v>26</v>
      </c>
      <c r="B153" s="21" t="s">
        <v>1102</v>
      </c>
      <c r="C153" s="22" t="s">
        <v>6528</v>
      </c>
      <c r="D153" s="23" t="s">
        <v>6529</v>
      </c>
      <c r="E153" s="24" t="str">
        <f>HYPERLINK("http://blogfile.huashijingji.com/BlogFile/411-刘海燕老师.zip","课程包下载")</f>
        <v>课程包下载</v>
      </c>
    </row>
    <row r="154" ht="34.35" customHeight="1" spans="1:5">
      <c r="A154" s="25"/>
      <c r="B154" s="26"/>
      <c r="C154" s="27"/>
      <c r="D154" s="23" t="s">
        <v>6530</v>
      </c>
      <c r="E154" s="28"/>
    </row>
    <row r="155" ht="34.35" customHeight="1" spans="1:5">
      <c r="A155" s="25"/>
      <c r="B155" s="26"/>
      <c r="C155" s="27"/>
      <c r="D155" s="23" t="s">
        <v>6531</v>
      </c>
      <c r="E155" s="28"/>
    </row>
    <row r="156" ht="34.35" customHeight="1" spans="1:5">
      <c r="A156" s="25"/>
      <c r="B156" s="26"/>
      <c r="C156" s="27"/>
      <c r="D156" s="23" t="s">
        <v>6532</v>
      </c>
      <c r="E156" s="28"/>
    </row>
    <row r="157" ht="34.35" customHeight="1" spans="1:5">
      <c r="A157" s="25"/>
      <c r="B157" s="26"/>
      <c r="C157" s="27"/>
      <c r="D157" s="23" t="s">
        <v>6533</v>
      </c>
      <c r="E157" s="28"/>
    </row>
    <row r="158" ht="34.35" customHeight="1" spans="1:5">
      <c r="A158" s="29"/>
      <c r="B158" s="30"/>
      <c r="C158" s="31"/>
      <c r="D158" s="23" t="s">
        <v>6534</v>
      </c>
      <c r="E158" s="32"/>
    </row>
    <row r="159" ht="34.35" customHeight="1" spans="1:5">
      <c r="A159" s="7">
        <v>27</v>
      </c>
      <c r="B159" s="8" t="s">
        <v>1237</v>
      </c>
      <c r="C159" s="9" t="s">
        <v>6535</v>
      </c>
      <c r="D159" s="10" t="s">
        <v>6536</v>
      </c>
      <c r="E159" s="11" t="str">
        <f>HYPERLINK("http://blogfile.huashijingji.com/BlogFile/464-李博钊老师.zip","课程包下载")</f>
        <v>课程包下载</v>
      </c>
    </row>
    <row r="160" ht="34.35" customHeight="1" spans="1:5">
      <c r="A160" s="12"/>
      <c r="B160" s="13"/>
      <c r="C160" s="14"/>
      <c r="D160" s="10" t="s">
        <v>6537</v>
      </c>
      <c r="E160" s="15"/>
    </row>
    <row r="161" ht="34.35" customHeight="1" spans="1:5">
      <c r="A161" s="12"/>
      <c r="B161" s="13"/>
      <c r="C161" s="14"/>
      <c r="D161" s="10" t="s">
        <v>6538</v>
      </c>
      <c r="E161" s="15"/>
    </row>
    <row r="162" ht="34.35" customHeight="1" spans="1:5">
      <c r="A162" s="12"/>
      <c r="B162" s="13"/>
      <c r="C162" s="14"/>
      <c r="D162" s="10" t="s">
        <v>6539</v>
      </c>
      <c r="E162" s="15"/>
    </row>
    <row r="163" ht="34.35" customHeight="1" spans="1:5">
      <c r="A163" s="12"/>
      <c r="B163" s="13"/>
      <c r="C163" s="14"/>
      <c r="D163" s="10" t="s">
        <v>6540</v>
      </c>
      <c r="E163" s="15"/>
    </row>
    <row r="164" ht="34.35" customHeight="1" spans="1:5">
      <c r="A164" s="16"/>
      <c r="B164" s="17"/>
      <c r="C164" s="18"/>
      <c r="D164" s="10" t="s">
        <v>6541</v>
      </c>
      <c r="E164" s="19"/>
    </row>
    <row r="165" ht="34.35" customHeight="1" spans="1:5">
      <c r="A165" s="20">
        <v>28</v>
      </c>
      <c r="B165" s="21" t="s">
        <v>1242</v>
      </c>
      <c r="C165" s="22" t="s">
        <v>6542</v>
      </c>
      <c r="D165" s="23" t="s">
        <v>6543</v>
      </c>
      <c r="E165" s="24" t="str">
        <f>HYPERLINK("http://blogfile.huashijingji.com/BlogFile/467-王学兵老师.zip","课程包下载")</f>
        <v>课程包下载</v>
      </c>
    </row>
    <row r="166" ht="34.35" customHeight="1" spans="1:5">
      <c r="A166" s="25"/>
      <c r="B166" s="26"/>
      <c r="C166" s="27"/>
      <c r="D166" s="23" t="s">
        <v>6544</v>
      </c>
      <c r="E166" s="28"/>
    </row>
    <row r="167" ht="34.35" customHeight="1" spans="1:5">
      <c r="A167" s="25"/>
      <c r="B167" s="26"/>
      <c r="C167" s="27"/>
      <c r="D167" s="23" t="s">
        <v>6545</v>
      </c>
      <c r="E167" s="28"/>
    </row>
    <row r="168" ht="34.35" customHeight="1" spans="1:5">
      <c r="A168" s="25"/>
      <c r="B168" s="26"/>
      <c r="C168" s="27"/>
      <c r="D168" s="23" t="s">
        <v>6546</v>
      </c>
      <c r="E168" s="28"/>
    </row>
    <row r="169" ht="34.35" customHeight="1" spans="1:5">
      <c r="A169" s="25"/>
      <c r="B169" s="26"/>
      <c r="C169" s="27"/>
      <c r="D169" s="23" t="s">
        <v>6547</v>
      </c>
      <c r="E169" s="28"/>
    </row>
    <row r="170" ht="34.35" customHeight="1" spans="1:5">
      <c r="A170" s="29"/>
      <c r="B170" s="30"/>
      <c r="C170" s="31"/>
      <c r="D170" s="23" t="s">
        <v>6548</v>
      </c>
      <c r="E170" s="32"/>
    </row>
    <row r="171" ht="34.35" customHeight="1" spans="1:5">
      <c r="A171" s="7">
        <v>29</v>
      </c>
      <c r="B171" s="8" t="s">
        <v>1543</v>
      </c>
      <c r="C171" s="9" t="s">
        <v>6549</v>
      </c>
      <c r="D171" s="10" t="s">
        <v>6550</v>
      </c>
      <c r="E171" s="11" t="str">
        <f>HYPERLINK("http://blogfile.huashijingji.com/BlogFile/573-张帆老师.zip","课程包下载")</f>
        <v>课程包下载</v>
      </c>
    </row>
    <row r="172" ht="34.35" customHeight="1" spans="1:5">
      <c r="A172" s="12"/>
      <c r="B172" s="13"/>
      <c r="C172" s="14"/>
      <c r="D172" s="10" t="s">
        <v>6551</v>
      </c>
      <c r="E172" s="15"/>
    </row>
    <row r="173" ht="34.35" customHeight="1" spans="1:5">
      <c r="A173" s="12"/>
      <c r="B173" s="13"/>
      <c r="C173" s="14"/>
      <c r="D173" s="10" t="s">
        <v>6552</v>
      </c>
      <c r="E173" s="15"/>
    </row>
    <row r="174" ht="34.35" customHeight="1" spans="1:5">
      <c r="A174" s="12"/>
      <c r="B174" s="13"/>
      <c r="C174" s="14"/>
      <c r="D174" s="10" t="s">
        <v>6553</v>
      </c>
      <c r="E174" s="15"/>
    </row>
    <row r="175" ht="34.35" customHeight="1" spans="1:5">
      <c r="A175" s="12"/>
      <c r="B175" s="13"/>
      <c r="C175" s="14"/>
      <c r="D175" s="10" t="s">
        <v>6554</v>
      </c>
      <c r="E175" s="15"/>
    </row>
    <row r="176" ht="34.35" customHeight="1" spans="1:5">
      <c r="A176" s="16"/>
      <c r="B176" s="17"/>
      <c r="C176" s="18"/>
      <c r="D176" s="10" t="s">
        <v>6555</v>
      </c>
      <c r="E176" s="19"/>
    </row>
    <row r="177" ht="34.35" customHeight="1" spans="1:5">
      <c r="A177" s="20">
        <v>30</v>
      </c>
      <c r="B177" s="21" t="s">
        <v>1674</v>
      </c>
      <c r="C177" s="22" t="s">
        <v>6556</v>
      </c>
      <c r="D177" s="23" t="s">
        <v>6557</v>
      </c>
      <c r="E177" s="24" t="str">
        <f>HYPERLINK("http://blogfile.huashijingji.com/BlogFile/610-马腾老师.zip","课程包下载")</f>
        <v>课程包下载</v>
      </c>
    </row>
    <row r="178" ht="34.35" customHeight="1" spans="1:5">
      <c r="A178" s="25"/>
      <c r="B178" s="26"/>
      <c r="C178" s="27"/>
      <c r="D178" s="23" t="s">
        <v>6558</v>
      </c>
      <c r="E178" s="28"/>
    </row>
    <row r="179" ht="34.35" customHeight="1" spans="1:5">
      <c r="A179" s="25"/>
      <c r="B179" s="26"/>
      <c r="C179" s="27"/>
      <c r="D179" s="23" t="s">
        <v>6559</v>
      </c>
      <c r="E179" s="28"/>
    </row>
    <row r="180" ht="34.35" customHeight="1" spans="1:5">
      <c r="A180" s="25"/>
      <c r="B180" s="26"/>
      <c r="C180" s="27"/>
      <c r="D180" s="23" t="s">
        <v>6560</v>
      </c>
      <c r="E180" s="28"/>
    </row>
    <row r="181" ht="34.35" customHeight="1" spans="1:5">
      <c r="A181" s="25"/>
      <c r="B181" s="26"/>
      <c r="C181" s="27"/>
      <c r="D181" s="23" t="s">
        <v>6561</v>
      </c>
      <c r="E181" s="28"/>
    </row>
    <row r="182" ht="34.35" customHeight="1" spans="1:5">
      <c r="A182" s="29"/>
      <c r="B182" s="30"/>
      <c r="C182" s="31"/>
      <c r="D182" s="23" t="s">
        <v>6562</v>
      </c>
      <c r="E182" s="32"/>
    </row>
    <row r="183" ht="34.35" customHeight="1" spans="1:5">
      <c r="A183" s="7">
        <v>31</v>
      </c>
      <c r="B183" s="8" t="s">
        <v>1976</v>
      </c>
      <c r="C183" s="9" t="s">
        <v>6563</v>
      </c>
      <c r="D183" s="10" t="s">
        <v>6564</v>
      </c>
      <c r="E183" s="11" t="str">
        <f>HYPERLINK("http://blogfile.huashijingji.com/BlogFile/691-纪菲老师.zip","课程包下载")</f>
        <v>课程包下载</v>
      </c>
    </row>
    <row r="184" ht="34.35" customHeight="1" spans="1:5">
      <c r="A184" s="12"/>
      <c r="B184" s="13"/>
      <c r="C184" s="14"/>
      <c r="D184" s="10" t="s">
        <v>6565</v>
      </c>
      <c r="E184" s="15"/>
    </row>
    <row r="185" ht="34.35" customHeight="1" spans="1:5">
      <c r="A185" s="12"/>
      <c r="B185" s="13"/>
      <c r="C185" s="14"/>
      <c r="D185" s="10" t="s">
        <v>6566</v>
      </c>
      <c r="E185" s="15"/>
    </row>
    <row r="186" ht="34.35" customHeight="1" spans="1:5">
      <c r="A186" s="12"/>
      <c r="B186" s="13"/>
      <c r="C186" s="14"/>
      <c r="D186" s="10" t="s">
        <v>6567</v>
      </c>
      <c r="E186" s="15"/>
    </row>
    <row r="187" ht="34.35" customHeight="1" spans="1:5">
      <c r="A187" s="12"/>
      <c r="B187" s="13"/>
      <c r="C187" s="14"/>
      <c r="D187" s="10" t="s">
        <v>6568</v>
      </c>
      <c r="E187" s="15"/>
    </row>
    <row r="188" ht="34.35" customHeight="1" spans="1:5">
      <c r="A188" s="16"/>
      <c r="B188" s="17"/>
      <c r="C188" s="18"/>
      <c r="D188" s="10" t="s">
        <v>6569</v>
      </c>
      <c r="E188" s="19"/>
    </row>
    <row r="189" ht="34.35" customHeight="1" spans="1:5">
      <c r="A189" s="20">
        <v>32</v>
      </c>
      <c r="B189" s="21" t="s">
        <v>2081</v>
      </c>
      <c r="C189" s="22" t="s">
        <v>6570</v>
      </c>
      <c r="D189" s="23" t="s">
        <v>6571</v>
      </c>
      <c r="E189" s="24" t="str">
        <f>HYPERLINK("http://blogfile.huashijingji.com/BlogFile/717-王鲁老师.zip","课程包下载")</f>
        <v>课程包下载</v>
      </c>
    </row>
    <row r="190" ht="34.35" customHeight="1" spans="1:5">
      <c r="A190" s="25"/>
      <c r="B190" s="26"/>
      <c r="C190" s="27"/>
      <c r="D190" s="23" t="s">
        <v>6572</v>
      </c>
      <c r="E190" s="28"/>
    </row>
    <row r="191" ht="34.35" customHeight="1" spans="1:5">
      <c r="A191" s="25"/>
      <c r="B191" s="26"/>
      <c r="C191" s="27"/>
      <c r="D191" s="23" t="s">
        <v>6573</v>
      </c>
      <c r="E191" s="28"/>
    </row>
    <row r="192" ht="34.35" customHeight="1" spans="1:5">
      <c r="A192" s="25"/>
      <c r="B192" s="26"/>
      <c r="C192" s="27"/>
      <c r="D192" s="23" t="s">
        <v>6574</v>
      </c>
      <c r="E192" s="28"/>
    </row>
    <row r="193" ht="34.35" customHeight="1" spans="1:5">
      <c r="A193" s="25"/>
      <c r="B193" s="26"/>
      <c r="C193" s="27"/>
      <c r="D193" s="23" t="s">
        <v>6575</v>
      </c>
      <c r="E193" s="28"/>
    </row>
    <row r="194" ht="34.35" customHeight="1" spans="1:5">
      <c r="A194" s="29"/>
      <c r="B194" s="30"/>
      <c r="C194" s="31"/>
      <c r="D194" s="23" t="s">
        <v>6576</v>
      </c>
      <c r="E194" s="32"/>
    </row>
    <row r="195" ht="34.35" customHeight="1" spans="1:5">
      <c r="A195" s="7">
        <v>33</v>
      </c>
      <c r="B195" s="8" t="s">
        <v>2151</v>
      </c>
      <c r="C195" s="9" t="s">
        <v>6577</v>
      </c>
      <c r="D195" s="10" t="s">
        <v>6578</v>
      </c>
      <c r="E195" s="11" t="str">
        <f>HYPERLINK("http://blogfile.huashijingji.com/BlogFile/737-柒雅老师.zip","课程包下载")</f>
        <v>课程包下载</v>
      </c>
    </row>
    <row r="196" ht="34.35" customHeight="1" spans="1:5">
      <c r="A196" s="12"/>
      <c r="B196" s="13"/>
      <c r="C196" s="14"/>
      <c r="D196" s="10" t="s">
        <v>6579</v>
      </c>
      <c r="E196" s="15"/>
    </row>
    <row r="197" ht="34.35" customHeight="1" spans="1:5">
      <c r="A197" s="12"/>
      <c r="B197" s="13"/>
      <c r="C197" s="14"/>
      <c r="D197" s="10" t="s">
        <v>6580</v>
      </c>
      <c r="E197" s="15"/>
    </row>
    <row r="198" ht="34.35" customHeight="1" spans="1:5">
      <c r="A198" s="12"/>
      <c r="B198" s="13"/>
      <c r="C198" s="14"/>
      <c r="D198" s="10" t="s">
        <v>6581</v>
      </c>
      <c r="E198" s="15"/>
    </row>
    <row r="199" ht="34.35" customHeight="1" spans="1:5">
      <c r="A199" s="12"/>
      <c r="B199" s="13"/>
      <c r="C199" s="14"/>
      <c r="D199" s="10" t="s">
        <v>6582</v>
      </c>
      <c r="E199" s="15"/>
    </row>
    <row r="200" ht="34.35" customHeight="1" spans="1:5">
      <c r="A200" s="16"/>
      <c r="B200" s="17"/>
      <c r="C200" s="18"/>
      <c r="D200" s="10" t="s">
        <v>6583</v>
      </c>
      <c r="E200" s="19"/>
    </row>
    <row r="201" ht="34.35" customHeight="1" spans="1:5">
      <c r="A201" s="20">
        <v>34</v>
      </c>
      <c r="B201" s="21" t="s">
        <v>2164</v>
      </c>
      <c r="C201" s="22" t="s">
        <v>6584</v>
      </c>
      <c r="D201" s="23" t="s">
        <v>6585</v>
      </c>
      <c r="E201" s="24" t="str">
        <f>HYPERLINK("http://blogfile.huashijingji.com/BlogFile/740-张屹老师.zip","课程包下载")</f>
        <v>课程包下载</v>
      </c>
    </row>
    <row r="202" ht="34.35" customHeight="1" spans="1:5">
      <c r="A202" s="25"/>
      <c r="B202" s="26"/>
      <c r="C202" s="27"/>
      <c r="D202" s="23" t="s">
        <v>6586</v>
      </c>
      <c r="E202" s="28"/>
    </row>
    <row r="203" ht="34.35" customHeight="1" spans="1:5">
      <c r="A203" s="25"/>
      <c r="B203" s="26"/>
      <c r="C203" s="27"/>
      <c r="D203" s="23" t="s">
        <v>6587</v>
      </c>
      <c r="E203" s="28"/>
    </row>
    <row r="204" ht="34.35" customHeight="1" spans="1:5">
      <c r="A204" s="25"/>
      <c r="B204" s="26"/>
      <c r="C204" s="27"/>
      <c r="D204" s="23" t="s">
        <v>6588</v>
      </c>
      <c r="E204" s="28"/>
    </row>
    <row r="205" ht="34.35" customHeight="1" spans="1:5">
      <c r="A205" s="25"/>
      <c r="B205" s="26"/>
      <c r="C205" s="27"/>
      <c r="D205" s="23" t="s">
        <v>6589</v>
      </c>
      <c r="E205" s="28"/>
    </row>
    <row r="206" ht="34.35" customHeight="1" spans="1:5">
      <c r="A206" s="29"/>
      <c r="B206" s="30"/>
      <c r="C206" s="31"/>
      <c r="D206" s="23" t="s">
        <v>6590</v>
      </c>
      <c r="E206" s="32"/>
    </row>
    <row r="207" ht="34.35" customHeight="1" spans="1:5">
      <c r="A207" s="7">
        <v>35</v>
      </c>
      <c r="B207" s="8" t="s">
        <v>2210</v>
      </c>
      <c r="C207" s="9" t="s">
        <v>6591</v>
      </c>
      <c r="D207" s="10" t="s">
        <v>6592</v>
      </c>
      <c r="E207" s="11" t="str">
        <f>HYPERLINK("http://blogfile.huashijingji.com/BlogFile/753-杨若华老师.zip","课程包下载")</f>
        <v>课程包下载</v>
      </c>
    </row>
    <row r="208" ht="34.35" customHeight="1" spans="1:5">
      <c r="A208" s="12"/>
      <c r="B208" s="13"/>
      <c r="C208" s="14"/>
      <c r="D208" s="10" t="s">
        <v>6593</v>
      </c>
      <c r="E208" s="15"/>
    </row>
    <row r="209" ht="34.35" customHeight="1" spans="1:5">
      <c r="A209" s="12"/>
      <c r="B209" s="13"/>
      <c r="C209" s="14"/>
      <c r="D209" s="10" t="s">
        <v>6594</v>
      </c>
      <c r="E209" s="15"/>
    </row>
    <row r="210" ht="34.35" customHeight="1" spans="1:5">
      <c r="A210" s="12"/>
      <c r="B210" s="13"/>
      <c r="C210" s="14"/>
      <c r="D210" s="10" t="s">
        <v>6595</v>
      </c>
      <c r="E210" s="15"/>
    </row>
    <row r="211" ht="34.35" customHeight="1" spans="1:5">
      <c r="A211" s="12"/>
      <c r="B211" s="13"/>
      <c r="C211" s="14"/>
      <c r="D211" s="10" t="s">
        <v>6596</v>
      </c>
      <c r="E211" s="15"/>
    </row>
    <row r="212" ht="34.35" customHeight="1" spans="1:5">
      <c r="A212" s="16"/>
      <c r="B212" s="17"/>
      <c r="C212" s="18"/>
      <c r="D212" s="10" t="s">
        <v>6597</v>
      </c>
      <c r="E212" s="19"/>
    </row>
    <row r="213" ht="34.35" customHeight="1" spans="1:5">
      <c r="A213" s="20">
        <v>36</v>
      </c>
      <c r="B213" s="21" t="s">
        <v>2223</v>
      </c>
      <c r="C213" s="22" t="s">
        <v>6598</v>
      </c>
      <c r="D213" s="23" t="s">
        <v>6599</v>
      </c>
      <c r="E213" s="24" t="str">
        <f>HYPERLINK("http://blogfile.huashijingji.com/BlogFile/757-徐志谦老师.zip","课程包下载")</f>
        <v>课程包下载</v>
      </c>
    </row>
    <row r="214" ht="34.35" customHeight="1" spans="1:5">
      <c r="A214" s="25"/>
      <c r="B214" s="26"/>
      <c r="C214" s="27"/>
      <c r="D214" s="23" t="s">
        <v>6600</v>
      </c>
      <c r="E214" s="28"/>
    </row>
    <row r="215" ht="34.35" customHeight="1" spans="1:5">
      <c r="A215" s="25"/>
      <c r="B215" s="26"/>
      <c r="C215" s="27"/>
      <c r="D215" s="23" t="s">
        <v>6601</v>
      </c>
      <c r="E215" s="28"/>
    </row>
    <row r="216" ht="34.35" customHeight="1" spans="1:5">
      <c r="A216" s="25"/>
      <c r="B216" s="26"/>
      <c r="C216" s="27"/>
      <c r="D216" s="23" t="s">
        <v>6602</v>
      </c>
      <c r="E216" s="28"/>
    </row>
    <row r="217" ht="34.35" customHeight="1" spans="1:5">
      <c r="A217" s="25"/>
      <c r="B217" s="26"/>
      <c r="C217" s="27"/>
      <c r="D217" s="23" t="s">
        <v>6603</v>
      </c>
      <c r="E217" s="28"/>
    </row>
    <row r="218" ht="34.35" customHeight="1" spans="1:5">
      <c r="A218" s="29"/>
      <c r="B218" s="30"/>
      <c r="C218" s="31"/>
      <c r="D218" s="23" t="s">
        <v>6604</v>
      </c>
      <c r="E218" s="32"/>
    </row>
    <row r="219" ht="34.35" customHeight="1" spans="1:5">
      <c r="A219" s="7">
        <v>37</v>
      </c>
      <c r="B219" s="8" t="s">
        <v>2348</v>
      </c>
      <c r="C219" s="9" t="s">
        <v>6605</v>
      </c>
      <c r="D219" s="10" t="s">
        <v>6606</v>
      </c>
      <c r="E219" s="11" t="str">
        <f>HYPERLINK("http://blogfile.huashijingji.com/BlogFile/790-李程远老师.zip","课程包下载")</f>
        <v>课程包下载</v>
      </c>
    </row>
    <row r="220" ht="34.35" customHeight="1" spans="1:5">
      <c r="A220" s="12"/>
      <c r="B220" s="13"/>
      <c r="C220" s="14"/>
      <c r="D220" s="10" t="s">
        <v>6607</v>
      </c>
      <c r="E220" s="15"/>
    </row>
    <row r="221" ht="34.35" customHeight="1" spans="1:5">
      <c r="A221" s="12"/>
      <c r="B221" s="13"/>
      <c r="C221" s="14"/>
      <c r="D221" s="10" t="s">
        <v>6608</v>
      </c>
      <c r="E221" s="15"/>
    </row>
    <row r="222" ht="34.35" customHeight="1" spans="1:5">
      <c r="A222" s="12"/>
      <c r="B222" s="13"/>
      <c r="C222" s="14"/>
      <c r="D222" s="10" t="s">
        <v>6609</v>
      </c>
      <c r="E222" s="15"/>
    </row>
    <row r="223" ht="34.35" customHeight="1" spans="1:5">
      <c r="A223" s="12"/>
      <c r="B223" s="13"/>
      <c r="C223" s="14"/>
      <c r="D223" s="10" t="s">
        <v>6610</v>
      </c>
      <c r="E223" s="15"/>
    </row>
    <row r="224" ht="34.35" customHeight="1" spans="1:5">
      <c r="A224" s="16"/>
      <c r="B224" s="17"/>
      <c r="C224" s="18"/>
      <c r="D224" s="10" t="s">
        <v>6611</v>
      </c>
      <c r="E224" s="19"/>
    </row>
    <row r="225" ht="34.35" customHeight="1" spans="1:5">
      <c r="A225" s="20">
        <v>38</v>
      </c>
      <c r="B225" s="21" t="s">
        <v>2424</v>
      </c>
      <c r="C225" s="22" t="s">
        <v>6612</v>
      </c>
      <c r="D225" s="23" t="s">
        <v>6613</v>
      </c>
      <c r="E225" s="24" t="str">
        <f>HYPERLINK("http://blogfile.huashijingji.com/BlogFile/809-曾子涵老师.zip","课程包下载")</f>
        <v>课程包下载</v>
      </c>
    </row>
    <row r="226" ht="34.35" customHeight="1" spans="1:5">
      <c r="A226" s="25"/>
      <c r="B226" s="26"/>
      <c r="C226" s="27"/>
      <c r="D226" s="23" t="s">
        <v>6614</v>
      </c>
      <c r="E226" s="28"/>
    </row>
    <row r="227" ht="34.35" customHeight="1" spans="1:5">
      <c r="A227" s="25"/>
      <c r="B227" s="26"/>
      <c r="C227" s="27"/>
      <c r="D227" s="23" t="s">
        <v>6615</v>
      </c>
      <c r="E227" s="28"/>
    </row>
    <row r="228" ht="34.35" customHeight="1" spans="1:5">
      <c r="A228" s="25"/>
      <c r="B228" s="26"/>
      <c r="C228" s="27"/>
      <c r="D228" s="23" t="s">
        <v>6616</v>
      </c>
      <c r="E228" s="28"/>
    </row>
    <row r="229" ht="34.35" customHeight="1" spans="1:5">
      <c r="A229" s="25"/>
      <c r="B229" s="26"/>
      <c r="C229" s="27"/>
      <c r="D229" s="23" t="s">
        <v>6617</v>
      </c>
      <c r="E229" s="28"/>
    </row>
    <row r="230" ht="34.35" customHeight="1" spans="1:5">
      <c r="A230" s="29"/>
      <c r="B230" s="30"/>
      <c r="C230" s="31"/>
      <c r="D230" s="23" t="s">
        <v>6618</v>
      </c>
      <c r="E230" s="32"/>
    </row>
    <row r="231" ht="34.35" customHeight="1" spans="1:5">
      <c r="A231" s="7">
        <v>39</v>
      </c>
      <c r="B231" s="8" t="s">
        <v>2461</v>
      </c>
      <c r="C231" s="9" t="s">
        <v>6619</v>
      </c>
      <c r="D231" s="10" t="s">
        <v>6620</v>
      </c>
      <c r="E231" s="11" t="str">
        <f>HYPERLINK("http://blogfile.huashijingji.com/BlogFile/819-赵倩老师.zip","课程包下载")</f>
        <v>课程包下载</v>
      </c>
    </row>
    <row r="232" ht="34.35" customHeight="1" spans="1:5">
      <c r="A232" s="12"/>
      <c r="B232" s="13"/>
      <c r="C232" s="14"/>
      <c r="D232" s="10" t="s">
        <v>6621</v>
      </c>
      <c r="E232" s="15"/>
    </row>
    <row r="233" ht="34.35" customHeight="1" spans="1:5">
      <c r="A233" s="12"/>
      <c r="B233" s="13"/>
      <c r="C233" s="14"/>
      <c r="D233" s="10" t="s">
        <v>6622</v>
      </c>
      <c r="E233" s="15"/>
    </row>
    <row r="234" ht="34.35" customHeight="1" spans="1:5">
      <c r="A234" s="12"/>
      <c r="B234" s="13"/>
      <c r="C234" s="14"/>
      <c r="D234" s="10" t="s">
        <v>6623</v>
      </c>
      <c r="E234" s="15"/>
    </row>
    <row r="235" ht="34.35" customHeight="1" spans="1:5">
      <c r="A235" s="12"/>
      <c r="B235" s="13"/>
      <c r="C235" s="14"/>
      <c r="D235" s="10" t="s">
        <v>6624</v>
      </c>
      <c r="E235" s="15"/>
    </row>
    <row r="236" ht="34.35" customHeight="1" spans="1:5">
      <c r="A236" s="16"/>
      <c r="B236" s="17"/>
      <c r="C236" s="18"/>
      <c r="D236" s="10" t="s">
        <v>6625</v>
      </c>
      <c r="E236" s="19"/>
    </row>
    <row r="237" ht="34.35" customHeight="1" spans="1:5">
      <c r="A237" s="20">
        <v>40</v>
      </c>
      <c r="B237" s="21" t="s">
        <v>2465</v>
      </c>
      <c r="C237" s="22" t="s">
        <v>6626</v>
      </c>
      <c r="D237" s="23" t="s">
        <v>6627</v>
      </c>
      <c r="E237" s="24" t="str">
        <f>HYPERLINK("http://blogfile.huashijingji.com/BlogFile/820-马平霞老师.zip","课程包下载")</f>
        <v>课程包下载</v>
      </c>
    </row>
    <row r="238" ht="34.35" customHeight="1" spans="1:5">
      <c r="A238" s="25"/>
      <c r="B238" s="26"/>
      <c r="C238" s="27"/>
      <c r="D238" s="23" t="s">
        <v>6628</v>
      </c>
      <c r="E238" s="28"/>
    </row>
    <row r="239" ht="34.35" customHeight="1" spans="1:5">
      <c r="A239" s="25"/>
      <c r="B239" s="26"/>
      <c r="C239" s="27"/>
      <c r="D239" s="23" t="s">
        <v>6629</v>
      </c>
      <c r="E239" s="28"/>
    </row>
    <row r="240" ht="34.35" customHeight="1" spans="1:5">
      <c r="A240" s="25"/>
      <c r="B240" s="26"/>
      <c r="C240" s="27"/>
      <c r="D240" s="23" t="s">
        <v>6630</v>
      </c>
      <c r="E240" s="28"/>
    </row>
    <row r="241" ht="34.35" customHeight="1" spans="1:5">
      <c r="A241" s="25"/>
      <c r="B241" s="26"/>
      <c r="C241" s="27"/>
      <c r="D241" s="23" t="s">
        <v>6631</v>
      </c>
      <c r="E241" s="28"/>
    </row>
    <row r="242" ht="34.35" customHeight="1" spans="1:5">
      <c r="A242" s="29"/>
      <c r="B242" s="30"/>
      <c r="C242" s="31"/>
      <c r="D242" s="23" t="s">
        <v>6632</v>
      </c>
      <c r="E242" s="32"/>
    </row>
    <row r="243" ht="34.35" customHeight="1" spans="1:5">
      <c r="A243" s="7">
        <v>41</v>
      </c>
      <c r="B243" s="8" t="s">
        <v>2392</v>
      </c>
      <c r="C243" s="9" t="s">
        <v>6633</v>
      </c>
      <c r="D243" s="10" t="s">
        <v>6634</v>
      </c>
      <c r="E243" s="11" t="str">
        <f>HYPERLINK("http://blogfile.huashijingji.com/BlogFile/801-江蓉来老师.zip","课程包下载")</f>
        <v>课程包下载</v>
      </c>
    </row>
    <row r="244" ht="34.35" customHeight="1" spans="1:5">
      <c r="A244" s="12"/>
      <c r="B244" s="13"/>
      <c r="C244" s="14"/>
      <c r="D244" s="10" t="s">
        <v>6635</v>
      </c>
      <c r="E244" s="15"/>
    </row>
    <row r="245" ht="34.35" customHeight="1" spans="1:5">
      <c r="A245" s="12"/>
      <c r="B245" s="13"/>
      <c r="C245" s="14"/>
      <c r="D245" s="10" t="s">
        <v>6636</v>
      </c>
      <c r="E245" s="15"/>
    </row>
    <row r="246" ht="34.35" customHeight="1" spans="1:5">
      <c r="A246" s="12"/>
      <c r="B246" s="13"/>
      <c r="C246" s="14"/>
      <c r="D246" s="10" t="s">
        <v>6637</v>
      </c>
      <c r="E246" s="15"/>
    </row>
    <row r="247" ht="34.35" customHeight="1" spans="1:5">
      <c r="A247" s="12"/>
      <c r="B247" s="13"/>
      <c r="C247" s="14"/>
      <c r="D247" s="10" t="s">
        <v>6638</v>
      </c>
      <c r="E247" s="15"/>
    </row>
    <row r="248" ht="34.35" customHeight="1" spans="1:5">
      <c r="A248" s="16"/>
      <c r="B248" s="17"/>
      <c r="C248" s="18"/>
      <c r="D248" s="10" t="s">
        <v>6639</v>
      </c>
      <c r="E248" s="19"/>
    </row>
  </sheetData>
  <mergeCells count="165">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A243:A248"/>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B243:B248"/>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C243:C248"/>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E207:E212"/>
    <mergeCell ref="E213:E218"/>
    <mergeCell ref="E219:E224"/>
    <mergeCell ref="E225:E230"/>
    <mergeCell ref="E231:E236"/>
    <mergeCell ref="E237:E242"/>
    <mergeCell ref="E243:E248"/>
  </mergeCells>
  <pageMargins left="0.7" right="0.7" top="0.75" bottom="0.75" header="0.3" footer="0.3"/>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10" defaultRowHeight="46.5" outlineLevelCol="4"/>
  <cols>
    <col min="1" max="1" width="19.5" style="35" customWidth="1"/>
    <col min="2" max="2" width="20.75" style="36" customWidth="1"/>
    <col min="3" max="4" width="67.625" style="3" customWidth="1"/>
    <col min="5" max="5" width="18.375" style="3" customWidth="1"/>
    <col min="248" max="255" width="18.5" customWidth="1"/>
    <col min="504" max="511" width="18.5" customWidth="1"/>
    <col min="760" max="767" width="18.5" customWidth="1"/>
    <col min="1016" max="1023" width="18.5" customWidth="1"/>
    <col min="1272" max="1279" width="18.5" customWidth="1"/>
    <col min="1528" max="1535" width="18.5" customWidth="1"/>
    <col min="1784" max="1791" width="18.5" customWidth="1"/>
    <col min="2040" max="2047" width="18.5" customWidth="1"/>
    <col min="2296" max="2303" width="18.5" customWidth="1"/>
    <col min="2552" max="2559" width="18.5" customWidth="1"/>
    <col min="2808" max="2815" width="18.5" customWidth="1"/>
    <col min="3064" max="3071" width="18.5" customWidth="1"/>
    <col min="3320" max="3327" width="18.5" customWidth="1"/>
    <col min="3576" max="3583" width="18.5" customWidth="1"/>
    <col min="3832" max="3839" width="18.5" customWidth="1"/>
    <col min="4088" max="4095" width="18.5" customWidth="1"/>
    <col min="4344" max="4351" width="18.5" customWidth="1"/>
    <col min="4600" max="4607" width="18.5" customWidth="1"/>
    <col min="4856" max="4863" width="18.5" customWidth="1"/>
    <col min="5112" max="5119" width="18.5" customWidth="1"/>
    <col min="5368" max="5375" width="18.5" customWidth="1"/>
    <col min="5624" max="5631" width="18.5" customWidth="1"/>
    <col min="5880" max="5887" width="18.5" customWidth="1"/>
    <col min="6136" max="6143" width="18.5" customWidth="1"/>
    <col min="6392" max="6399" width="18.5" customWidth="1"/>
    <col min="6648" max="6655" width="18.5" customWidth="1"/>
    <col min="6904" max="6911" width="18.5" customWidth="1"/>
    <col min="7160" max="7167" width="18.5" customWidth="1"/>
    <col min="7416" max="7423" width="18.5" customWidth="1"/>
    <col min="7672" max="7679" width="18.5" customWidth="1"/>
    <col min="7928" max="7935" width="18.5" customWidth="1"/>
    <col min="8184" max="8191" width="18.5" customWidth="1"/>
    <col min="8440" max="8447" width="18.5" customWidth="1"/>
    <col min="8696" max="8703" width="18.5" customWidth="1"/>
    <col min="8952" max="8959" width="18.5" customWidth="1"/>
    <col min="9208" max="9215" width="18.5" customWidth="1"/>
    <col min="9464" max="9471" width="18.5" customWidth="1"/>
    <col min="9720" max="9727" width="18.5" customWidth="1"/>
    <col min="9976" max="9983" width="18.5" customWidth="1"/>
    <col min="10232" max="10239" width="18.5" customWidth="1"/>
    <col min="10488" max="10495" width="18.5" customWidth="1"/>
    <col min="10744" max="10751" width="18.5" customWidth="1"/>
    <col min="11000" max="11007" width="18.5" customWidth="1"/>
    <col min="11256" max="11263" width="18.5" customWidth="1"/>
    <col min="11512" max="11519" width="18.5" customWidth="1"/>
    <col min="11768" max="11775" width="18.5" customWidth="1"/>
    <col min="12024" max="12031" width="18.5" customWidth="1"/>
    <col min="12280" max="12287" width="18.5" customWidth="1"/>
    <col min="12536" max="12543" width="18.5" customWidth="1"/>
    <col min="12792" max="12799" width="18.5" customWidth="1"/>
    <col min="13048" max="13055" width="18.5" customWidth="1"/>
    <col min="13304" max="13311" width="18.5" customWidth="1"/>
    <col min="13560" max="13567" width="18.5" customWidth="1"/>
    <col min="13816" max="13823" width="18.5" customWidth="1"/>
    <col min="14072" max="14079" width="18.5" customWidth="1"/>
    <col min="14328" max="14335" width="18.5" customWidth="1"/>
    <col min="14584" max="14591" width="18.5" customWidth="1"/>
    <col min="14840" max="14847" width="18.5" customWidth="1"/>
    <col min="15096" max="15103" width="18.5" customWidth="1"/>
    <col min="15352" max="15359" width="18.5" customWidth="1"/>
    <col min="15608" max="15615" width="18.5" customWidth="1"/>
    <col min="15864" max="15871" width="18.5" customWidth="1"/>
    <col min="16120" max="16127" width="18.5" customWidth="1"/>
  </cols>
  <sheetData>
    <row r="1" ht="132.75" customHeight="1" spans="1:5">
      <c r="A1" s="37" t="s">
        <v>6640</v>
      </c>
      <c r="B1" s="37"/>
      <c r="C1" s="37"/>
      <c r="D1" s="37"/>
      <c r="E1" s="37"/>
    </row>
    <row r="2" s="1" customFormat="1" ht="30" customHeight="1" spans="1:5">
      <c r="A2" s="38" t="s">
        <v>0</v>
      </c>
      <c r="B2" s="38" t="s">
        <v>1</v>
      </c>
      <c r="C2" s="39" t="s">
        <v>2850</v>
      </c>
      <c r="D2" s="38" t="s">
        <v>2851</v>
      </c>
      <c r="E2" s="38" t="s">
        <v>2852</v>
      </c>
    </row>
    <row r="3" s="2" customFormat="1" ht="34.15" customHeight="1" spans="1:5">
      <c r="A3" s="7">
        <v>1</v>
      </c>
      <c r="B3" s="8" t="s">
        <v>647</v>
      </c>
      <c r="C3" s="9" t="s">
        <v>6641</v>
      </c>
      <c r="D3" s="10" t="s">
        <v>6642</v>
      </c>
      <c r="E3" s="11" t="str">
        <f>HYPERLINK("http://blogfile.huashijingji.com/BlogFile/678-周一凡老师.zip","课程包下载")</f>
        <v>课程包下载</v>
      </c>
    </row>
    <row r="4" s="2" customFormat="1" ht="34.15" customHeight="1" spans="1:5">
      <c r="A4" s="12"/>
      <c r="B4" s="13"/>
      <c r="C4" s="14"/>
      <c r="D4" s="10" t="s">
        <v>6643</v>
      </c>
      <c r="E4" s="15"/>
    </row>
    <row r="5" s="2" customFormat="1" ht="34.15" customHeight="1" spans="1:5">
      <c r="A5" s="12"/>
      <c r="B5" s="13"/>
      <c r="C5" s="14"/>
      <c r="D5" s="10" t="s">
        <v>6644</v>
      </c>
      <c r="E5" s="15"/>
    </row>
    <row r="6" s="2" customFormat="1" ht="34.15" customHeight="1" spans="1:5">
      <c r="A6" s="12"/>
      <c r="B6" s="13"/>
      <c r="C6" s="14"/>
      <c r="D6" s="10" t="s">
        <v>6645</v>
      </c>
      <c r="E6" s="15"/>
    </row>
    <row r="7" s="2" customFormat="1" ht="34.15" customHeight="1" spans="1:5">
      <c r="A7" s="12"/>
      <c r="B7" s="13"/>
      <c r="C7" s="14"/>
      <c r="D7" s="10" t="s">
        <v>6646</v>
      </c>
      <c r="E7" s="15"/>
    </row>
    <row r="8" s="2" customFormat="1" ht="34.15" customHeight="1" spans="1:5">
      <c r="A8" s="16"/>
      <c r="B8" s="17"/>
      <c r="C8" s="18"/>
      <c r="D8" s="10" t="s">
        <v>6647</v>
      </c>
      <c r="E8" s="19"/>
    </row>
    <row r="9" s="2" customFormat="1" ht="34.15" customHeight="1" spans="1:5">
      <c r="A9" s="20">
        <v>2</v>
      </c>
      <c r="B9" s="21" t="s">
        <v>1436</v>
      </c>
      <c r="C9" s="22" t="s">
        <v>6648</v>
      </c>
      <c r="D9" s="23" t="s">
        <v>6649</v>
      </c>
      <c r="E9" s="24" t="str">
        <f>HYPERLINK("http://blogfile.huashijingji.com/BlogFile/535-赵志奎老师.zip","课程包下载")</f>
        <v>课程包下载</v>
      </c>
    </row>
    <row r="10" s="2" customFormat="1" ht="34.15" customHeight="1" spans="1:5">
      <c r="A10" s="25"/>
      <c r="B10" s="26"/>
      <c r="C10" s="27"/>
      <c r="D10" s="23" t="s">
        <v>6650</v>
      </c>
      <c r="E10" s="28"/>
    </row>
    <row r="11" s="2" customFormat="1" ht="34.15" customHeight="1" spans="1:5">
      <c r="A11" s="25"/>
      <c r="B11" s="26"/>
      <c r="C11" s="27"/>
      <c r="D11" s="23" t="s">
        <v>6651</v>
      </c>
      <c r="E11" s="28"/>
    </row>
    <row r="12" s="2" customFormat="1" ht="34.15" customHeight="1" spans="1:5">
      <c r="A12" s="25"/>
      <c r="B12" s="26"/>
      <c r="C12" s="27"/>
      <c r="D12" s="23" t="s">
        <v>6652</v>
      </c>
      <c r="E12" s="28"/>
    </row>
    <row r="13" s="2" customFormat="1" ht="34.15" customHeight="1" spans="1:5">
      <c r="A13" s="25"/>
      <c r="B13" s="26"/>
      <c r="C13" s="27"/>
      <c r="D13" s="23" t="s">
        <v>6653</v>
      </c>
      <c r="E13" s="28"/>
    </row>
    <row r="14" s="2" customFormat="1" ht="34.15" customHeight="1" spans="1:5">
      <c r="A14" s="29"/>
      <c r="B14" s="30"/>
      <c r="C14" s="31"/>
      <c r="D14" s="23" t="s">
        <v>6654</v>
      </c>
      <c r="E14" s="32"/>
    </row>
    <row r="15" s="2" customFormat="1" ht="34.15" customHeight="1" spans="1:5">
      <c r="A15" s="7">
        <v>3</v>
      </c>
      <c r="B15" s="8" t="s">
        <v>1920</v>
      </c>
      <c r="C15" s="9" t="s">
        <v>6655</v>
      </c>
      <c r="D15" s="10" t="s">
        <v>6656</v>
      </c>
      <c r="E15" s="11" t="str">
        <f>HYPERLINK("http://blogfile.huashijingji.com/BlogFile/678-周一凡老师.zip","课程包下载")</f>
        <v>课程包下载</v>
      </c>
    </row>
    <row r="16" s="2" customFormat="1" ht="34.15" customHeight="1" spans="1:5">
      <c r="A16" s="12"/>
      <c r="B16" s="13"/>
      <c r="C16" s="14"/>
      <c r="D16" s="10" t="s">
        <v>6657</v>
      </c>
      <c r="E16" s="15"/>
    </row>
    <row r="17" s="2" customFormat="1" ht="34.15" customHeight="1" spans="1:5">
      <c r="A17" s="12"/>
      <c r="B17" s="13"/>
      <c r="C17" s="14"/>
      <c r="D17" s="10" t="s">
        <v>6658</v>
      </c>
      <c r="E17" s="15"/>
    </row>
    <row r="18" s="2" customFormat="1" ht="34.15" customHeight="1" spans="1:5">
      <c r="A18" s="12"/>
      <c r="B18" s="13"/>
      <c r="C18" s="14"/>
      <c r="D18" s="10" t="s">
        <v>6659</v>
      </c>
      <c r="E18" s="15"/>
    </row>
    <row r="19" s="2" customFormat="1" ht="34.15" customHeight="1" spans="1:5">
      <c r="A19" s="12"/>
      <c r="B19" s="13"/>
      <c r="C19" s="14"/>
      <c r="D19" s="10" t="s">
        <v>6660</v>
      </c>
      <c r="E19" s="15"/>
    </row>
    <row r="20" s="2" customFormat="1" ht="34.15" customHeight="1" spans="1:5">
      <c r="A20" s="16"/>
      <c r="B20" s="17"/>
      <c r="C20" s="18"/>
      <c r="D20" s="10" t="s">
        <v>6661</v>
      </c>
      <c r="E20" s="19"/>
    </row>
    <row r="21" s="2" customFormat="1" ht="34.15" customHeight="1" spans="1:5">
      <c r="A21" s="20">
        <v>4</v>
      </c>
      <c r="B21" s="21" t="s">
        <v>2146</v>
      </c>
      <c r="C21" s="22" t="s">
        <v>6662</v>
      </c>
      <c r="D21" s="23" t="s">
        <v>6663</v>
      </c>
      <c r="E21" s="24" t="str">
        <f>HYPERLINK("http://blogfile.huashijingji.com/BlogFile/735-杨爱新老师.zip","课程包下载")</f>
        <v>课程包下载</v>
      </c>
    </row>
    <row r="22" s="2" customFormat="1" ht="34.15" customHeight="1" spans="1:5">
      <c r="A22" s="25"/>
      <c r="B22" s="26"/>
      <c r="C22" s="27"/>
      <c r="D22" s="23" t="s">
        <v>6664</v>
      </c>
      <c r="E22" s="28"/>
    </row>
    <row r="23" s="2" customFormat="1" ht="34.15" customHeight="1" spans="1:5">
      <c r="A23" s="25"/>
      <c r="B23" s="26"/>
      <c r="C23" s="27"/>
      <c r="D23" s="23" t="s">
        <v>6665</v>
      </c>
      <c r="E23" s="28"/>
    </row>
    <row r="24" s="2" customFormat="1" ht="34.15" customHeight="1" spans="1:5">
      <c r="A24" s="25"/>
      <c r="B24" s="26"/>
      <c r="C24" s="27"/>
      <c r="D24" s="23" t="s">
        <v>6666</v>
      </c>
      <c r="E24" s="28"/>
    </row>
    <row r="25" s="2" customFormat="1" ht="34.15" customHeight="1" spans="1:5">
      <c r="A25" s="25"/>
      <c r="B25" s="26"/>
      <c r="C25" s="27"/>
      <c r="D25" s="23" t="s">
        <v>6667</v>
      </c>
      <c r="E25" s="28"/>
    </row>
    <row r="26" s="2" customFormat="1" ht="34.15" customHeight="1" spans="1:5">
      <c r="A26" s="29"/>
      <c r="B26" s="30"/>
      <c r="C26" s="31"/>
      <c r="D26" s="23" t="s">
        <v>6668</v>
      </c>
      <c r="E26" s="32"/>
    </row>
    <row r="27" s="2" customFormat="1" ht="34.15" customHeight="1" spans="1:5">
      <c r="A27" s="7">
        <v>5</v>
      </c>
      <c r="B27" s="8" t="s">
        <v>2332</v>
      </c>
      <c r="C27" s="9" t="s">
        <v>6669</v>
      </c>
      <c r="D27" s="10" t="s">
        <v>6670</v>
      </c>
      <c r="E27" s="11" t="str">
        <f>HYPERLINK("http://blogfile.huashijingji.com/BlogFile/786-黄山老师.zip","课程包下载")</f>
        <v>课程包下载</v>
      </c>
    </row>
    <row r="28" s="2" customFormat="1" ht="34.15" customHeight="1" spans="1:5">
      <c r="A28" s="12"/>
      <c r="B28" s="13"/>
      <c r="C28" s="14"/>
      <c r="D28" s="10" t="s">
        <v>6671</v>
      </c>
      <c r="E28" s="15"/>
    </row>
    <row r="29" s="2" customFormat="1" ht="34.15" customHeight="1" spans="1:5">
      <c r="A29" s="12"/>
      <c r="B29" s="13"/>
      <c r="C29" s="14"/>
      <c r="D29" s="10" t="s">
        <v>6672</v>
      </c>
      <c r="E29" s="15"/>
    </row>
    <row r="30" s="2" customFormat="1" ht="34.15" customHeight="1" spans="1:5">
      <c r="A30" s="12"/>
      <c r="B30" s="13"/>
      <c r="C30" s="14"/>
      <c r="D30" s="10" t="s">
        <v>6673</v>
      </c>
      <c r="E30" s="15"/>
    </row>
    <row r="31" s="2" customFormat="1" ht="34.15" customHeight="1" spans="1:5">
      <c r="A31" s="12"/>
      <c r="B31" s="13"/>
      <c r="C31" s="14"/>
      <c r="D31" s="10" t="s">
        <v>6674</v>
      </c>
      <c r="E31" s="15"/>
    </row>
    <row r="32" s="2" customFormat="1" ht="34.15" customHeight="1" spans="1:5">
      <c r="A32" s="16"/>
      <c r="B32" s="17"/>
      <c r="C32" s="18"/>
      <c r="D32" s="10" t="s">
        <v>6675</v>
      </c>
      <c r="E32" s="19"/>
    </row>
    <row r="33" s="2" customFormat="1" ht="34.15" customHeight="1" spans="1:5">
      <c r="A33" s="20">
        <v>6</v>
      </c>
      <c r="B33" s="21" t="s">
        <v>2626</v>
      </c>
      <c r="C33" s="22" t="s">
        <v>6676</v>
      </c>
      <c r="D33" s="23" t="s">
        <v>6677</v>
      </c>
      <c r="E33" s="24" t="str">
        <f>HYPERLINK("http://blogfile.huashijingji.com/BlogFile/880-周良老师.zip","课程包下载")</f>
        <v>课程包下载</v>
      </c>
    </row>
    <row r="34" s="2" customFormat="1" ht="34.15" customHeight="1" spans="1:5">
      <c r="A34" s="25"/>
      <c r="B34" s="26"/>
      <c r="C34" s="27"/>
      <c r="D34" s="23" t="s">
        <v>6678</v>
      </c>
      <c r="E34" s="28"/>
    </row>
    <row r="35" s="2" customFormat="1" ht="34.15" customHeight="1" spans="1:5">
      <c r="A35" s="25"/>
      <c r="B35" s="26"/>
      <c r="C35" s="27"/>
      <c r="D35" s="23" t="s">
        <v>6679</v>
      </c>
      <c r="E35" s="28"/>
    </row>
    <row r="36" s="2" customFormat="1" ht="34.15" customHeight="1" spans="1:5">
      <c r="A36" s="25"/>
      <c r="B36" s="26"/>
      <c r="C36" s="27"/>
      <c r="D36" s="23" t="s">
        <v>6680</v>
      </c>
      <c r="E36" s="28"/>
    </row>
    <row r="37" s="2" customFormat="1" ht="34.15" customHeight="1" spans="1:5">
      <c r="A37" s="25"/>
      <c r="B37" s="26"/>
      <c r="C37" s="27"/>
      <c r="D37" s="23" t="s">
        <v>6681</v>
      </c>
      <c r="E37" s="28"/>
    </row>
    <row r="38" s="2" customFormat="1" ht="34.15" customHeight="1" spans="1:5">
      <c r="A38" s="29"/>
      <c r="B38" s="30"/>
      <c r="C38" s="31"/>
      <c r="D38" s="23" t="s">
        <v>6682</v>
      </c>
      <c r="E38" s="32"/>
    </row>
  </sheetData>
  <mergeCells count="25">
    <mergeCell ref="A1:E1"/>
    <mergeCell ref="A3:A8"/>
    <mergeCell ref="A9:A14"/>
    <mergeCell ref="A15:A20"/>
    <mergeCell ref="A21:A26"/>
    <mergeCell ref="A27:A32"/>
    <mergeCell ref="A33:A38"/>
    <mergeCell ref="B3:B8"/>
    <mergeCell ref="B9:B14"/>
    <mergeCell ref="B15:B20"/>
    <mergeCell ref="B21:B26"/>
    <mergeCell ref="B27:B32"/>
    <mergeCell ref="B33:B38"/>
    <mergeCell ref="C3:C8"/>
    <mergeCell ref="C9:C14"/>
    <mergeCell ref="C15:C20"/>
    <mergeCell ref="C21:C26"/>
    <mergeCell ref="C27:C32"/>
    <mergeCell ref="C33:C38"/>
    <mergeCell ref="E3:E8"/>
    <mergeCell ref="E9:E14"/>
    <mergeCell ref="E15:E20"/>
    <mergeCell ref="E21:E26"/>
    <mergeCell ref="E27:E32"/>
    <mergeCell ref="E33:E38"/>
  </mergeCells>
  <pageMargins left="0.7" right="0.7" top="0.75" bottom="0.75" header="0.3" footer="0.3"/>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8.75" customHeight="1" spans="1:5">
      <c r="A1" s="4"/>
      <c r="B1" s="4"/>
      <c r="C1" s="4"/>
      <c r="D1" s="4"/>
      <c r="E1" s="4"/>
    </row>
    <row r="2" s="1" customFormat="1" ht="34.15" customHeight="1" spans="1:5">
      <c r="A2" s="5" t="s">
        <v>0</v>
      </c>
      <c r="B2" s="5" t="s">
        <v>1</v>
      </c>
      <c r="C2" s="6" t="s">
        <v>2850</v>
      </c>
      <c r="D2" s="5" t="s">
        <v>2851</v>
      </c>
      <c r="E2" s="5" t="s">
        <v>2852</v>
      </c>
    </row>
    <row r="3" s="34" customFormat="1" ht="34.15" customHeight="1" spans="1:5">
      <c r="A3" s="7">
        <v>1</v>
      </c>
      <c r="B3" s="8" t="s">
        <v>1836</v>
      </c>
      <c r="C3" s="9" t="s">
        <v>6683</v>
      </c>
      <c r="D3" s="10" t="s">
        <v>6684</v>
      </c>
      <c r="E3" s="11" t="str">
        <f>HYPERLINK("http://blogfile.huashijingji.com/BlogFile/655-泊明老师.zip","课程包下载")</f>
        <v>课程包下载</v>
      </c>
    </row>
    <row r="4" s="34" customFormat="1" ht="34.15" customHeight="1" spans="1:5">
      <c r="A4" s="12"/>
      <c r="B4" s="13"/>
      <c r="C4" s="14"/>
      <c r="D4" s="10" t="s">
        <v>6685</v>
      </c>
      <c r="E4" s="15"/>
    </row>
    <row r="5" s="34" customFormat="1" ht="34.15" customHeight="1" spans="1:5">
      <c r="A5" s="12"/>
      <c r="B5" s="13"/>
      <c r="C5" s="14"/>
      <c r="D5" s="10" t="s">
        <v>6686</v>
      </c>
      <c r="E5" s="15"/>
    </row>
    <row r="6" s="34" customFormat="1" ht="34.15" customHeight="1" spans="1:5">
      <c r="A6" s="12"/>
      <c r="B6" s="13"/>
      <c r="C6" s="14"/>
      <c r="D6" s="10" t="s">
        <v>6687</v>
      </c>
      <c r="E6" s="15"/>
    </row>
    <row r="7" s="34" customFormat="1" ht="34.15" customHeight="1" spans="1:5">
      <c r="A7" s="12"/>
      <c r="B7" s="13"/>
      <c r="C7" s="14"/>
      <c r="D7" s="10" t="s">
        <v>6688</v>
      </c>
      <c r="E7" s="15"/>
    </row>
    <row r="8" s="34" customFormat="1" ht="34.15" customHeight="1" spans="1:5">
      <c r="A8" s="16"/>
      <c r="B8" s="17"/>
      <c r="C8" s="18"/>
      <c r="D8" s="10" t="s">
        <v>6689</v>
      </c>
      <c r="E8" s="19"/>
    </row>
    <row r="9" s="34" customFormat="1" ht="34.15" customHeight="1" spans="1:5">
      <c r="A9" s="20">
        <v>2</v>
      </c>
      <c r="B9" s="21" t="s">
        <v>2194</v>
      </c>
      <c r="C9" s="22" t="s">
        <v>6690</v>
      </c>
      <c r="D9" s="23" t="s">
        <v>6691</v>
      </c>
      <c r="E9" s="24" t="str">
        <f>HYPERLINK("http://blogfile.huashijingji.com/BlogFile/648-马雅娜老师.zip","课程包下载")</f>
        <v>课程包下载</v>
      </c>
    </row>
    <row r="10" s="34" customFormat="1" ht="34.15" customHeight="1" spans="1:5">
      <c r="A10" s="25"/>
      <c r="B10" s="26"/>
      <c r="C10" s="27"/>
      <c r="D10" s="23" t="s">
        <v>6692</v>
      </c>
      <c r="E10" s="28"/>
    </row>
    <row r="11" s="34" customFormat="1" ht="34.15" customHeight="1" spans="1:5">
      <c r="A11" s="25"/>
      <c r="B11" s="26"/>
      <c r="C11" s="27"/>
      <c r="D11" s="23" t="s">
        <v>6693</v>
      </c>
      <c r="E11" s="28"/>
    </row>
    <row r="12" s="34" customFormat="1" ht="34.15" customHeight="1" spans="1:5">
      <c r="A12" s="25"/>
      <c r="B12" s="26"/>
      <c r="C12" s="27"/>
      <c r="D12" s="23" t="s">
        <v>6694</v>
      </c>
      <c r="E12" s="28"/>
    </row>
    <row r="13" s="34" customFormat="1" ht="34.15" customHeight="1" spans="1:5">
      <c r="A13" s="25"/>
      <c r="B13" s="26"/>
      <c r="C13" s="27"/>
      <c r="D13" s="23" t="s">
        <v>6695</v>
      </c>
      <c r="E13" s="28"/>
    </row>
    <row r="14" s="34" customFormat="1" ht="34.15" customHeight="1" spans="1:5">
      <c r="A14" s="29"/>
      <c r="B14" s="30"/>
      <c r="C14" s="31"/>
      <c r="D14" s="23" t="s">
        <v>6696</v>
      </c>
      <c r="E14" s="32"/>
    </row>
    <row r="15" s="34" customFormat="1" ht="34.15" customHeight="1" spans="1:5">
      <c r="A15" s="7">
        <v>3</v>
      </c>
      <c r="B15" s="8" t="s">
        <v>2214</v>
      </c>
      <c r="C15" s="9" t="s">
        <v>6697</v>
      </c>
      <c r="D15" s="10" t="s">
        <v>6698</v>
      </c>
      <c r="E15" s="11" t="str">
        <f>HYPERLINK("http://blogfile.huashijingji.com/BlogFile/754-孙梵老师.zip","课程包下载")</f>
        <v>课程包下载</v>
      </c>
    </row>
    <row r="16" s="34" customFormat="1" ht="34.15" customHeight="1" spans="1:5">
      <c r="A16" s="12"/>
      <c r="B16" s="13"/>
      <c r="C16" s="14"/>
      <c r="D16" s="10" t="s">
        <v>6699</v>
      </c>
      <c r="E16" s="15"/>
    </row>
    <row r="17" s="34" customFormat="1" ht="34.15" customHeight="1" spans="1:5">
      <c r="A17" s="12"/>
      <c r="B17" s="13"/>
      <c r="C17" s="14"/>
      <c r="D17" s="10" t="s">
        <v>6700</v>
      </c>
      <c r="E17" s="15"/>
    </row>
    <row r="18" s="34" customFormat="1" ht="34.15" customHeight="1" spans="1:5">
      <c r="A18" s="12"/>
      <c r="B18" s="13"/>
      <c r="C18" s="14"/>
      <c r="D18" s="10" t="s">
        <v>6701</v>
      </c>
      <c r="E18" s="15"/>
    </row>
    <row r="19" s="34" customFormat="1" ht="34.15" customHeight="1" spans="1:5">
      <c r="A19" s="12"/>
      <c r="B19" s="13"/>
      <c r="C19" s="14"/>
      <c r="D19" s="10" t="s">
        <v>6702</v>
      </c>
      <c r="E19" s="15"/>
    </row>
    <row r="20" s="34" customFormat="1" ht="34.15" customHeight="1" spans="1:5">
      <c r="A20" s="16"/>
      <c r="B20" s="17"/>
      <c r="C20" s="18"/>
      <c r="D20" s="10" t="s">
        <v>6703</v>
      </c>
      <c r="E20" s="19"/>
    </row>
    <row r="21" s="34" customFormat="1" ht="34.15" customHeight="1" spans="1:5">
      <c r="A21" s="20">
        <v>4</v>
      </c>
      <c r="B21" s="21" t="s">
        <v>2622</v>
      </c>
      <c r="C21" s="22" t="s">
        <v>6704</v>
      </c>
      <c r="D21" s="23" t="s">
        <v>6705</v>
      </c>
      <c r="E21" s="24" t="str">
        <f>HYPERLINK("http://blogfile.huashijingji.com/BlogFile/879-吴婷老师.zip","课程包下载")</f>
        <v>课程包下载</v>
      </c>
    </row>
    <row r="22" s="34" customFormat="1" ht="34.15" customHeight="1" spans="1:5">
      <c r="A22" s="25"/>
      <c r="B22" s="26"/>
      <c r="C22" s="27"/>
      <c r="D22" s="23" t="s">
        <v>6706</v>
      </c>
      <c r="E22" s="28"/>
    </row>
    <row r="23" s="34" customFormat="1" ht="34.15" customHeight="1" spans="1:5">
      <c r="A23" s="25"/>
      <c r="B23" s="26"/>
      <c r="C23" s="27"/>
      <c r="D23" s="23" t="s">
        <v>6707</v>
      </c>
      <c r="E23" s="28"/>
    </row>
    <row r="24" s="34" customFormat="1" ht="34.15" customHeight="1" spans="1:5">
      <c r="A24" s="25"/>
      <c r="B24" s="26"/>
      <c r="C24" s="27"/>
      <c r="D24" s="23" t="s">
        <v>6708</v>
      </c>
      <c r="E24" s="28"/>
    </row>
    <row r="25" s="34" customFormat="1" ht="34.15" customHeight="1" spans="1:5">
      <c r="A25" s="25"/>
      <c r="B25" s="26"/>
      <c r="C25" s="27"/>
      <c r="D25" s="23" t="s">
        <v>6709</v>
      </c>
      <c r="E25" s="28"/>
    </row>
    <row r="26" s="34" customFormat="1" ht="34.15" customHeight="1" spans="1:5">
      <c r="A26" s="29"/>
      <c r="B26" s="30"/>
      <c r="C26" s="31"/>
      <c r="D26" s="23" t="s">
        <v>6710</v>
      </c>
      <c r="E26" s="32"/>
    </row>
  </sheetData>
  <mergeCells count="17">
    <mergeCell ref="A1:E1"/>
    <mergeCell ref="A3:A8"/>
    <mergeCell ref="A9:A14"/>
    <mergeCell ref="A15:A20"/>
    <mergeCell ref="A21:A26"/>
    <mergeCell ref="B3:B8"/>
    <mergeCell ref="B9:B14"/>
    <mergeCell ref="B15:B20"/>
    <mergeCell ref="B21:B26"/>
    <mergeCell ref="C3:C8"/>
    <mergeCell ref="C9:C14"/>
    <mergeCell ref="C15:C20"/>
    <mergeCell ref="C21:C26"/>
    <mergeCell ref="E3:E8"/>
    <mergeCell ref="E9:E14"/>
    <mergeCell ref="E15:E20"/>
    <mergeCell ref="E21:E26"/>
  </mergeCells>
  <pageMargins left="0.7" right="0.7" top="0.75" bottom="0.75" header="0.3" footer="0.3"/>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7.25" customHeight="1" spans="1:5">
      <c r="A1" s="4"/>
      <c r="B1" s="4"/>
      <c r="C1" s="4"/>
      <c r="D1" s="4"/>
      <c r="E1" s="4"/>
    </row>
    <row r="2" s="1" customFormat="1" ht="34.15" customHeight="1" spans="1:5">
      <c r="A2" s="5" t="s">
        <v>0</v>
      </c>
      <c r="B2" s="5" t="s">
        <v>1</v>
      </c>
      <c r="C2" s="6" t="s">
        <v>2850</v>
      </c>
      <c r="D2" s="5" t="s">
        <v>2851</v>
      </c>
      <c r="E2" s="5" t="s">
        <v>2852</v>
      </c>
    </row>
    <row r="3" s="2" customFormat="1" ht="34.35" customHeight="1" spans="1:5">
      <c r="A3" s="7">
        <v>1</v>
      </c>
      <c r="B3" s="8" t="s">
        <v>133</v>
      </c>
      <c r="C3" s="9" t="s">
        <v>6711</v>
      </c>
      <c r="D3" s="10" t="s">
        <v>6712</v>
      </c>
      <c r="E3" s="11" t="str">
        <f>HYPERLINK("http://blogfile.huashijingji.com/BlogFile/40-葛敬儒老师.zip","课程包下载")</f>
        <v>课程包下载</v>
      </c>
    </row>
    <row r="4" s="2" customFormat="1" ht="34.35" customHeight="1" spans="1:5">
      <c r="A4" s="12"/>
      <c r="B4" s="13"/>
      <c r="C4" s="14"/>
      <c r="D4" s="10" t="s">
        <v>6713</v>
      </c>
      <c r="E4" s="15"/>
    </row>
    <row r="5" s="2" customFormat="1" ht="34.35" customHeight="1" spans="1:5">
      <c r="A5" s="12"/>
      <c r="B5" s="13"/>
      <c r="C5" s="14"/>
      <c r="D5" s="10" t="s">
        <v>6714</v>
      </c>
      <c r="E5" s="15"/>
    </row>
    <row r="6" s="2" customFormat="1" ht="34.35" customHeight="1" spans="1:5">
      <c r="A6" s="12"/>
      <c r="B6" s="13"/>
      <c r="C6" s="14"/>
      <c r="D6" s="10" t="s">
        <v>6715</v>
      </c>
      <c r="E6" s="15"/>
    </row>
    <row r="7" s="2" customFormat="1" ht="34.35" customHeight="1" spans="1:5">
      <c r="A7" s="12"/>
      <c r="B7" s="13"/>
      <c r="C7" s="14"/>
      <c r="D7" s="10" t="s">
        <v>6716</v>
      </c>
      <c r="E7" s="15"/>
    </row>
    <row r="8" s="2" customFormat="1" ht="34.35" customHeight="1" spans="1:5">
      <c r="A8" s="16"/>
      <c r="B8" s="17"/>
      <c r="C8" s="18"/>
      <c r="D8" s="10" t="s">
        <v>6717</v>
      </c>
      <c r="E8" s="19"/>
    </row>
    <row r="9" s="2" customFormat="1" ht="34.35" customHeight="1" spans="1:5">
      <c r="A9" s="20">
        <v>2</v>
      </c>
      <c r="B9" s="21" t="s">
        <v>308</v>
      </c>
      <c r="C9" s="22" t="s">
        <v>6718</v>
      </c>
      <c r="D9" s="23" t="s">
        <v>6719</v>
      </c>
      <c r="E9" s="24" t="str">
        <f>HYPERLINK("http://blogfile.huashijingji.com/BlogFile/98-韦娜老师.zip","课程包下载")</f>
        <v>课程包下载</v>
      </c>
    </row>
    <row r="10" s="2" customFormat="1" ht="34.35" customHeight="1" spans="1:5">
      <c r="A10" s="25"/>
      <c r="B10" s="26"/>
      <c r="C10" s="27"/>
      <c r="D10" s="23" t="s">
        <v>6720</v>
      </c>
      <c r="E10" s="28"/>
    </row>
    <row r="11" s="2" customFormat="1" ht="34.35" customHeight="1" spans="1:5">
      <c r="A11" s="25"/>
      <c r="B11" s="26"/>
      <c r="C11" s="27"/>
      <c r="D11" s="23" t="s">
        <v>6721</v>
      </c>
      <c r="E11" s="28"/>
    </row>
    <row r="12" s="2" customFormat="1" ht="34.35" customHeight="1" spans="1:5">
      <c r="A12" s="25"/>
      <c r="B12" s="26"/>
      <c r="C12" s="27"/>
      <c r="D12" s="23" t="s">
        <v>6722</v>
      </c>
      <c r="E12" s="28"/>
    </row>
    <row r="13" s="2" customFormat="1" ht="34.35" customHeight="1" spans="1:5">
      <c r="A13" s="25"/>
      <c r="B13" s="26"/>
      <c r="C13" s="27"/>
      <c r="D13" s="23" t="s">
        <v>6723</v>
      </c>
      <c r="E13" s="28"/>
    </row>
    <row r="14" s="2" customFormat="1" ht="34.35" customHeight="1" spans="1:5">
      <c r="A14" s="29"/>
      <c r="B14" s="30"/>
      <c r="C14" s="31"/>
      <c r="D14" s="23" t="s">
        <v>6724</v>
      </c>
      <c r="E14" s="32"/>
    </row>
    <row r="15" s="2" customFormat="1" ht="34.35" customHeight="1" spans="1:5">
      <c r="A15" s="7">
        <v>3</v>
      </c>
      <c r="B15" s="8" t="s">
        <v>596</v>
      </c>
      <c r="C15" s="9" t="s">
        <v>6725</v>
      </c>
      <c r="D15" s="10" t="s">
        <v>6726</v>
      </c>
      <c r="E15" s="11" t="str">
        <f>HYPERLINK("http://blogfile.huashijingji.com/BlogFile/224-刘强老师.zip","课程包下载")</f>
        <v>课程包下载</v>
      </c>
    </row>
    <row r="16" s="2" customFormat="1" ht="34.35" customHeight="1" spans="1:5">
      <c r="A16" s="12"/>
      <c r="B16" s="13"/>
      <c r="C16" s="14"/>
      <c r="D16" s="10" t="s">
        <v>6727</v>
      </c>
      <c r="E16" s="15"/>
    </row>
    <row r="17" s="2" customFormat="1" ht="34.35" customHeight="1" spans="1:5">
      <c r="A17" s="12"/>
      <c r="B17" s="13"/>
      <c r="C17" s="14"/>
      <c r="D17" s="10" t="s">
        <v>6728</v>
      </c>
      <c r="E17" s="15"/>
    </row>
    <row r="18" s="2" customFormat="1" ht="34.35" customHeight="1" spans="1:5">
      <c r="A18" s="12"/>
      <c r="B18" s="13"/>
      <c r="C18" s="14"/>
      <c r="D18" s="10" t="s">
        <v>6729</v>
      </c>
      <c r="E18" s="15"/>
    </row>
    <row r="19" s="2" customFormat="1" ht="34.35" customHeight="1" spans="1:5">
      <c r="A19" s="12"/>
      <c r="B19" s="13"/>
      <c r="C19" s="14"/>
      <c r="D19" s="10" t="s">
        <v>6730</v>
      </c>
      <c r="E19" s="15"/>
    </row>
    <row r="20" s="2" customFormat="1" ht="34.35" customHeight="1" spans="1:5">
      <c r="A20" s="16"/>
      <c r="B20" s="17"/>
      <c r="C20" s="18"/>
      <c r="D20" s="10" t="s">
        <v>6731</v>
      </c>
      <c r="E20" s="19"/>
    </row>
    <row r="21" s="2" customFormat="1" ht="34.35" customHeight="1" spans="1:5">
      <c r="A21" s="20">
        <v>4</v>
      </c>
      <c r="B21" s="21" t="s">
        <v>2287</v>
      </c>
      <c r="C21" s="22" t="s">
        <v>6732</v>
      </c>
      <c r="D21" s="23" t="s">
        <v>6733</v>
      </c>
      <c r="E21" s="24" t="str">
        <f>HYPERLINK("http://blogfile.huashijingji.com/BlogFile/774-曹道云老师.zip","课程包下载")</f>
        <v>课程包下载</v>
      </c>
    </row>
    <row r="22" s="2" customFormat="1" ht="34.35" customHeight="1" spans="1:5">
      <c r="A22" s="25"/>
      <c r="B22" s="26"/>
      <c r="C22" s="27"/>
      <c r="D22" s="23" t="s">
        <v>6734</v>
      </c>
      <c r="E22" s="28"/>
    </row>
    <row r="23" s="2" customFormat="1" ht="34.35" customHeight="1" spans="1:5">
      <c r="A23" s="25"/>
      <c r="B23" s="26"/>
      <c r="C23" s="27"/>
      <c r="D23" s="23" t="s">
        <v>6735</v>
      </c>
      <c r="E23" s="28"/>
    </row>
    <row r="24" s="2" customFormat="1" ht="34.35" customHeight="1" spans="1:5">
      <c r="A24" s="25"/>
      <c r="B24" s="26"/>
      <c r="C24" s="27"/>
      <c r="D24" s="23" t="s">
        <v>6736</v>
      </c>
      <c r="E24" s="28"/>
    </row>
    <row r="25" s="2" customFormat="1" ht="34.35" customHeight="1" spans="1:5">
      <c r="A25" s="25"/>
      <c r="B25" s="26"/>
      <c r="C25" s="27"/>
      <c r="D25" s="23" t="s">
        <v>6737</v>
      </c>
      <c r="E25" s="28"/>
    </row>
    <row r="26" s="2" customFormat="1" ht="34.35" customHeight="1" spans="1:5">
      <c r="A26" s="29"/>
      <c r="B26" s="30"/>
      <c r="C26" s="31"/>
      <c r="D26" s="23" t="s">
        <v>6738</v>
      </c>
      <c r="E26" s="32"/>
    </row>
    <row r="27" s="2" customFormat="1" ht="34.35" customHeight="1" spans="1:5">
      <c r="A27" s="7">
        <v>5</v>
      </c>
      <c r="B27" s="8" t="s">
        <v>2397</v>
      </c>
      <c r="C27" s="9" t="s">
        <v>6739</v>
      </c>
      <c r="D27" s="10" t="s">
        <v>6740</v>
      </c>
      <c r="E27" s="11" t="str">
        <f>HYPERLINK("http://blogfile.huashijingji.com/BlogFile/802-许燕老师.zip","课程包下载")</f>
        <v>课程包下载</v>
      </c>
    </row>
    <row r="28" s="2" customFormat="1" ht="34.35" customHeight="1" spans="1:5">
      <c r="A28" s="12"/>
      <c r="B28" s="13"/>
      <c r="C28" s="14"/>
      <c r="D28" s="10" t="s">
        <v>6741</v>
      </c>
      <c r="E28" s="15"/>
    </row>
    <row r="29" s="2" customFormat="1" ht="34.35" customHeight="1" spans="1:5">
      <c r="A29" s="12"/>
      <c r="B29" s="13"/>
      <c r="C29" s="14"/>
      <c r="D29" s="10" t="s">
        <v>6742</v>
      </c>
      <c r="E29" s="15"/>
    </row>
    <row r="30" s="2" customFormat="1" ht="34.35" customHeight="1" spans="1:5">
      <c r="A30" s="12"/>
      <c r="B30" s="13"/>
      <c r="C30" s="14"/>
      <c r="D30" s="10" t="s">
        <v>6743</v>
      </c>
      <c r="E30" s="15"/>
    </row>
    <row r="31" s="2" customFormat="1" ht="34.35" customHeight="1" spans="1:5">
      <c r="A31" s="12"/>
      <c r="B31" s="13"/>
      <c r="C31" s="14"/>
      <c r="D31" s="10" t="s">
        <v>6744</v>
      </c>
      <c r="E31" s="15"/>
    </row>
    <row r="32" s="2" customFormat="1" ht="34.35" customHeight="1" spans="1:5">
      <c r="A32" s="16"/>
      <c r="B32" s="17"/>
      <c r="C32" s="18"/>
      <c r="D32" s="10" t="s">
        <v>6745</v>
      </c>
      <c r="E32" s="19"/>
    </row>
    <row r="33" ht="34.35" customHeight="1" spans="1:5">
      <c r="A33" s="20">
        <v>6</v>
      </c>
      <c r="B33" s="21" t="s">
        <v>2110</v>
      </c>
      <c r="C33" s="22" t="s">
        <v>6746</v>
      </c>
      <c r="D33" s="23" t="s">
        <v>6747</v>
      </c>
      <c r="E33" s="24" t="str">
        <f>HYPERLINK("http://blogfile.huashijingji.com/BlogFile/725-付小东老师.zip","课程包下载")</f>
        <v>课程包下载</v>
      </c>
    </row>
    <row r="34" ht="34.35" customHeight="1" spans="1:5">
      <c r="A34" s="25"/>
      <c r="B34" s="26"/>
      <c r="C34" s="27"/>
      <c r="D34" s="23" t="s">
        <v>6748</v>
      </c>
      <c r="E34" s="28"/>
    </row>
    <row r="35" ht="34.35" customHeight="1" spans="1:5">
      <c r="A35" s="25"/>
      <c r="B35" s="26"/>
      <c r="C35" s="27"/>
      <c r="D35" s="23" t="s">
        <v>6749</v>
      </c>
      <c r="E35" s="28"/>
    </row>
    <row r="36" ht="34.35" customHeight="1" spans="1:5">
      <c r="A36" s="25"/>
      <c r="B36" s="26"/>
      <c r="C36" s="27"/>
      <c r="D36" s="23" t="s">
        <v>6750</v>
      </c>
      <c r="E36" s="28"/>
    </row>
    <row r="37" ht="34.35" customHeight="1" spans="1:5">
      <c r="A37" s="25"/>
      <c r="B37" s="26"/>
      <c r="C37" s="27"/>
      <c r="D37" s="23" t="s">
        <v>6751</v>
      </c>
      <c r="E37" s="28"/>
    </row>
    <row r="38" ht="34.35" customHeight="1" spans="1:5">
      <c r="A38" s="29"/>
      <c r="B38" s="30"/>
      <c r="C38" s="31"/>
      <c r="D38" s="23" t="s">
        <v>6752</v>
      </c>
      <c r="E38" s="32"/>
    </row>
    <row r="39" ht="34.35" customHeight="1" spans="1:5">
      <c r="A39" s="7">
        <v>7</v>
      </c>
      <c r="B39" s="8" t="s">
        <v>2584</v>
      </c>
      <c r="C39" s="9" t="s">
        <v>6753</v>
      </c>
      <c r="D39" s="10" t="s">
        <v>6754</v>
      </c>
      <c r="E39" s="11" t="str">
        <f>HYPERLINK("http://blogfile.huashijingji.com/BlogFile/860-郁春江老师.zip","课程包下载")</f>
        <v>课程包下载</v>
      </c>
    </row>
    <row r="40" ht="34.35" customHeight="1" spans="1:5">
      <c r="A40" s="12"/>
      <c r="B40" s="13"/>
      <c r="C40" s="14"/>
      <c r="D40" s="10" t="s">
        <v>6755</v>
      </c>
      <c r="E40" s="15"/>
    </row>
    <row r="41" ht="34.35" customHeight="1" spans="1:5">
      <c r="A41" s="12"/>
      <c r="B41" s="13"/>
      <c r="C41" s="14"/>
      <c r="D41" s="10" t="s">
        <v>6756</v>
      </c>
      <c r="E41" s="15"/>
    </row>
    <row r="42" ht="34.35" customHeight="1" spans="1:5">
      <c r="A42" s="12"/>
      <c r="B42" s="13"/>
      <c r="C42" s="14"/>
      <c r="D42" s="10" t="s">
        <v>6757</v>
      </c>
      <c r="E42" s="15"/>
    </row>
    <row r="43" ht="34.35" customHeight="1" spans="1:5">
      <c r="A43" s="12"/>
      <c r="B43" s="13"/>
      <c r="C43" s="14"/>
      <c r="D43" s="10" t="s">
        <v>6758</v>
      </c>
      <c r="E43" s="15"/>
    </row>
    <row r="44" ht="34.35" customHeight="1" spans="1:5">
      <c r="A44" s="16"/>
      <c r="B44" s="17"/>
      <c r="C44" s="18"/>
      <c r="D44" s="10" t="s">
        <v>6759</v>
      </c>
      <c r="E44" s="19"/>
    </row>
    <row r="45" ht="34.35" customHeight="1" spans="1:5">
      <c r="A45" s="20">
        <v>8</v>
      </c>
      <c r="B45" s="21" t="s">
        <v>2618</v>
      </c>
      <c r="C45" s="22" t="s">
        <v>6760</v>
      </c>
      <c r="D45" s="23" t="s">
        <v>6761</v>
      </c>
      <c r="E45" s="24" t="str">
        <f>HYPERLINK("http://blogfile.huashijingji.com/BlogFile/878-金枝老师.zip","课程包下载")</f>
        <v>课程包下载</v>
      </c>
    </row>
    <row r="46" ht="34.35" customHeight="1" spans="1:5">
      <c r="A46" s="25"/>
      <c r="B46" s="26"/>
      <c r="C46" s="27"/>
      <c r="D46" s="23" t="s">
        <v>6762</v>
      </c>
      <c r="E46" s="28"/>
    </row>
    <row r="47" ht="34.35" customHeight="1" spans="1:5">
      <c r="A47" s="25"/>
      <c r="B47" s="26"/>
      <c r="C47" s="27"/>
      <c r="D47" s="23" t="s">
        <v>6763</v>
      </c>
      <c r="E47" s="28"/>
    </row>
    <row r="48" ht="34.35" customHeight="1" spans="1:5">
      <c r="A48" s="25"/>
      <c r="B48" s="26"/>
      <c r="C48" s="27"/>
      <c r="D48" s="23" t="s">
        <v>6764</v>
      </c>
      <c r="E48" s="28"/>
    </row>
    <row r="49" ht="34.35" customHeight="1" spans="1:5">
      <c r="A49" s="25"/>
      <c r="B49" s="26"/>
      <c r="C49" s="27"/>
      <c r="D49" s="23" t="s">
        <v>6765</v>
      </c>
      <c r="E49" s="28"/>
    </row>
    <row r="50" ht="34.35" customHeight="1" spans="1:5">
      <c r="A50" s="29"/>
      <c r="B50" s="30"/>
      <c r="C50" s="31"/>
      <c r="D50" s="23" t="s">
        <v>6766</v>
      </c>
      <c r="E50" s="32"/>
    </row>
    <row r="51" ht="34.35" customHeight="1" spans="1:5">
      <c r="A51" s="7">
        <v>9</v>
      </c>
      <c r="B51" s="8" t="s">
        <v>2638</v>
      </c>
      <c r="C51" s="33" t="s">
        <v>6767</v>
      </c>
      <c r="D51" s="10" t="s">
        <v>6768</v>
      </c>
      <c r="E51" s="11" t="str">
        <f>HYPERLINK("http://blogfile.huashijingji.com/BlogFile/683-刘红梅老师.zip","课程包下载")</f>
        <v>课程包下载</v>
      </c>
    </row>
    <row r="52" ht="34.35" customHeight="1" spans="1:5">
      <c r="A52" s="12"/>
      <c r="B52" s="13"/>
      <c r="C52" s="14"/>
      <c r="D52" s="10" t="s">
        <v>6769</v>
      </c>
      <c r="E52" s="15"/>
    </row>
    <row r="53" ht="34.35" customHeight="1" spans="1:5">
      <c r="A53" s="12"/>
      <c r="B53" s="13"/>
      <c r="C53" s="14"/>
      <c r="D53" s="10" t="s">
        <v>6770</v>
      </c>
      <c r="E53" s="15"/>
    </row>
    <row r="54" ht="34.35" customHeight="1" spans="1:5">
      <c r="A54" s="12"/>
      <c r="B54" s="13"/>
      <c r="C54" s="14"/>
      <c r="D54" s="10" t="s">
        <v>6771</v>
      </c>
      <c r="E54" s="15"/>
    </row>
    <row r="55" ht="34.35" customHeight="1" spans="1:5">
      <c r="A55" s="12"/>
      <c r="B55" s="13"/>
      <c r="C55" s="14"/>
      <c r="D55" s="10" t="s">
        <v>6772</v>
      </c>
      <c r="E55" s="15"/>
    </row>
    <row r="56" ht="34.35" customHeight="1" spans="1:5">
      <c r="A56" s="16"/>
      <c r="B56" s="17"/>
      <c r="C56" s="18"/>
      <c r="D56" s="10" t="s">
        <v>6773</v>
      </c>
      <c r="E56" s="19"/>
    </row>
  </sheetData>
  <mergeCells count="37">
    <mergeCell ref="A1:E1"/>
    <mergeCell ref="A3:A8"/>
    <mergeCell ref="A9:A14"/>
    <mergeCell ref="A15:A20"/>
    <mergeCell ref="A21:A26"/>
    <mergeCell ref="A27:A32"/>
    <mergeCell ref="A33:A38"/>
    <mergeCell ref="A39:A44"/>
    <mergeCell ref="A45:A50"/>
    <mergeCell ref="A51:A56"/>
    <mergeCell ref="B3:B8"/>
    <mergeCell ref="B9:B14"/>
    <mergeCell ref="B15:B20"/>
    <mergeCell ref="B21:B26"/>
    <mergeCell ref="B27:B32"/>
    <mergeCell ref="B33:B38"/>
    <mergeCell ref="B39:B44"/>
    <mergeCell ref="B45:B50"/>
    <mergeCell ref="B51:B56"/>
    <mergeCell ref="C3:C8"/>
    <mergeCell ref="C9:C14"/>
    <mergeCell ref="C15:C20"/>
    <mergeCell ref="C21:C26"/>
    <mergeCell ref="C27:C32"/>
    <mergeCell ref="C33:C38"/>
    <mergeCell ref="C39:C44"/>
    <mergeCell ref="C45:C50"/>
    <mergeCell ref="C51:C56"/>
    <mergeCell ref="E3:E8"/>
    <mergeCell ref="E9:E14"/>
    <mergeCell ref="E15:E20"/>
    <mergeCell ref="E21:E26"/>
    <mergeCell ref="E27:E32"/>
    <mergeCell ref="E33:E38"/>
    <mergeCell ref="E39:E44"/>
    <mergeCell ref="E45:E50"/>
    <mergeCell ref="E51:E56"/>
  </mergeCells>
  <pageMargins left="0.7" right="0.7" top="0.75" bottom="0.75" header="0.3" footer="0.3"/>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7.25" customHeight="1" spans="1:5">
      <c r="A1" s="4"/>
      <c r="B1" s="4"/>
      <c r="C1" s="4"/>
      <c r="D1" s="4"/>
      <c r="E1" s="4"/>
    </row>
    <row r="2" s="1" customFormat="1" ht="34.15" customHeight="1" spans="1:5">
      <c r="A2" s="5" t="s">
        <v>0</v>
      </c>
      <c r="B2" s="5" t="s">
        <v>1</v>
      </c>
      <c r="C2" s="6" t="s">
        <v>2850</v>
      </c>
      <c r="D2" s="5" t="s">
        <v>2851</v>
      </c>
      <c r="E2" s="5" t="s">
        <v>2852</v>
      </c>
    </row>
    <row r="3" s="2" customFormat="1" ht="34.15" customHeight="1" spans="1:5">
      <c r="A3" s="7">
        <v>1</v>
      </c>
      <c r="B3" s="8" t="s">
        <v>602</v>
      </c>
      <c r="C3" s="9" t="s">
        <v>6774</v>
      </c>
      <c r="D3" s="10" t="s">
        <v>6775</v>
      </c>
      <c r="E3" s="11" t="str">
        <f>HYPERLINK("http://blogfile.huashijingji.com/BlogFile/226-杨红老师.zip","课程包下载")</f>
        <v>课程包下载</v>
      </c>
    </row>
    <row r="4" s="2" customFormat="1" ht="34.15" customHeight="1" spans="1:5">
      <c r="A4" s="12"/>
      <c r="B4" s="13"/>
      <c r="C4" s="14"/>
      <c r="D4" s="10" t="s">
        <v>6776</v>
      </c>
      <c r="E4" s="15"/>
    </row>
    <row r="5" s="2" customFormat="1" ht="34.15" customHeight="1" spans="1:5">
      <c r="A5" s="12"/>
      <c r="B5" s="13"/>
      <c r="C5" s="14"/>
      <c r="D5" s="10" t="s">
        <v>6777</v>
      </c>
      <c r="E5" s="15"/>
    </row>
    <row r="6" s="2" customFormat="1" ht="34.15" customHeight="1" spans="1:5">
      <c r="A6" s="12"/>
      <c r="B6" s="13"/>
      <c r="C6" s="14"/>
      <c r="D6" s="10" t="s">
        <v>6778</v>
      </c>
      <c r="E6" s="15"/>
    </row>
    <row r="7" s="2" customFormat="1" ht="34.15" customHeight="1" spans="1:5">
      <c r="A7" s="12"/>
      <c r="B7" s="13"/>
      <c r="C7" s="14"/>
      <c r="D7" s="10" t="s">
        <v>6779</v>
      </c>
      <c r="E7" s="15"/>
    </row>
    <row r="8" s="2" customFormat="1" ht="33.75" customHeight="1" spans="1:5">
      <c r="A8" s="16"/>
      <c r="B8" s="17"/>
      <c r="C8" s="18"/>
      <c r="D8" s="10" t="s">
        <v>6780</v>
      </c>
      <c r="E8" s="19"/>
    </row>
    <row r="9" s="2" customFormat="1" ht="34.15" customHeight="1" spans="1:5">
      <c r="A9" s="20">
        <v>2</v>
      </c>
      <c r="B9" s="21" t="s">
        <v>1226</v>
      </c>
      <c r="C9" s="22" t="s">
        <v>6781</v>
      </c>
      <c r="D9" s="23" t="s">
        <v>6782</v>
      </c>
      <c r="E9" s="24" t="str">
        <f>HYPERLINK("http://blogfile.huashijingji.com/BlogFile/458-苗东利老师.zip","课程包下载")</f>
        <v>课程包下载</v>
      </c>
    </row>
    <row r="10" s="2" customFormat="1" ht="34.15" customHeight="1" spans="1:5">
      <c r="A10" s="25"/>
      <c r="B10" s="26"/>
      <c r="C10" s="27"/>
      <c r="D10" s="23" t="s">
        <v>6783</v>
      </c>
      <c r="E10" s="28"/>
    </row>
    <row r="11" s="2" customFormat="1" ht="34.15" customHeight="1" spans="1:5">
      <c r="A11" s="25"/>
      <c r="B11" s="26"/>
      <c r="C11" s="27"/>
      <c r="D11" s="23" t="s">
        <v>6784</v>
      </c>
      <c r="E11" s="28"/>
    </row>
    <row r="12" s="2" customFormat="1" ht="34.15" customHeight="1" spans="1:5">
      <c r="A12" s="25"/>
      <c r="B12" s="26"/>
      <c r="C12" s="27"/>
      <c r="D12" s="23" t="s">
        <v>6785</v>
      </c>
      <c r="E12" s="28"/>
    </row>
    <row r="13" s="2" customFormat="1" ht="34.15" customHeight="1" spans="1:5">
      <c r="A13" s="25"/>
      <c r="B13" s="26"/>
      <c r="C13" s="27"/>
      <c r="D13" s="23" t="s">
        <v>6786</v>
      </c>
      <c r="E13" s="28"/>
    </row>
    <row r="14" s="2" customFormat="1" ht="34.15" customHeight="1" spans="1:5">
      <c r="A14" s="29"/>
      <c r="B14" s="30"/>
      <c r="C14" s="31"/>
      <c r="D14" s="23" t="s">
        <v>6787</v>
      </c>
      <c r="E14" s="32"/>
    </row>
    <row r="15" s="2" customFormat="1" ht="34.15" customHeight="1" spans="1:5">
      <c r="A15" s="7">
        <v>3</v>
      </c>
      <c r="B15" s="8" t="s">
        <v>501</v>
      </c>
      <c r="C15" s="9" t="s">
        <v>6788</v>
      </c>
      <c r="D15" s="10" t="s">
        <v>6789</v>
      </c>
      <c r="E15" s="11" t="str">
        <f>HYPERLINK("http://blogfile.huashijingji.com/BlogFile/178-何春芳老师.zip","课程包下载")</f>
        <v>课程包下载</v>
      </c>
    </row>
    <row r="16" s="2" customFormat="1" ht="34.15" customHeight="1" spans="1:5">
      <c r="A16" s="12"/>
      <c r="B16" s="13"/>
      <c r="C16" s="14"/>
      <c r="D16" s="10" t="s">
        <v>6790</v>
      </c>
      <c r="E16" s="15"/>
    </row>
    <row r="17" s="2" customFormat="1" ht="34.15" customHeight="1" spans="1:5">
      <c r="A17" s="12"/>
      <c r="B17" s="13"/>
      <c r="C17" s="14"/>
      <c r="D17" s="10" t="s">
        <v>6791</v>
      </c>
      <c r="E17" s="15"/>
    </row>
    <row r="18" s="2" customFormat="1" ht="34.15" customHeight="1" spans="1:5">
      <c r="A18" s="12"/>
      <c r="B18" s="13"/>
      <c r="C18" s="14"/>
      <c r="D18" s="10" t="s">
        <v>6792</v>
      </c>
      <c r="E18" s="15"/>
    </row>
    <row r="19" s="2" customFormat="1" ht="34.15" customHeight="1" spans="1:5">
      <c r="A19" s="12"/>
      <c r="B19" s="13"/>
      <c r="C19" s="14"/>
      <c r="D19" s="10" t="s">
        <v>6793</v>
      </c>
      <c r="E19" s="15"/>
    </row>
    <row r="20" s="2" customFormat="1" ht="34.15" customHeight="1" spans="1:5">
      <c r="A20" s="16"/>
      <c r="B20" s="17"/>
      <c r="C20" s="18"/>
      <c r="D20" s="10" t="s">
        <v>6794</v>
      </c>
      <c r="E20" s="19"/>
    </row>
    <row r="21" s="2" customFormat="1" ht="34.15" customHeight="1" spans="1:5">
      <c r="A21" s="20">
        <v>4</v>
      </c>
      <c r="B21" s="21" t="s">
        <v>2302</v>
      </c>
      <c r="C21" s="22" t="s">
        <v>6795</v>
      </c>
      <c r="D21" s="23" t="s">
        <v>6796</v>
      </c>
      <c r="E21" s="24" t="str">
        <f>HYPERLINK("http://blogfile.huashijingji.com/BlogFile/778-李洪源老师.zip","课程包下载")</f>
        <v>课程包下载</v>
      </c>
    </row>
    <row r="22" s="2" customFormat="1" ht="34.15" customHeight="1" spans="1:5">
      <c r="A22" s="25"/>
      <c r="B22" s="26"/>
      <c r="C22" s="27"/>
      <c r="D22" s="23" t="s">
        <v>6797</v>
      </c>
      <c r="E22" s="28"/>
    </row>
    <row r="23" s="2" customFormat="1" ht="34.15" customHeight="1" spans="1:5">
      <c r="A23" s="25"/>
      <c r="B23" s="26"/>
      <c r="C23" s="27"/>
      <c r="D23" s="23" t="s">
        <v>6798</v>
      </c>
      <c r="E23" s="28"/>
    </row>
    <row r="24" s="2" customFormat="1" ht="34.15" customHeight="1" spans="1:5">
      <c r="A24" s="25"/>
      <c r="B24" s="26"/>
      <c r="C24" s="27"/>
      <c r="D24" s="23" t="s">
        <v>6799</v>
      </c>
      <c r="E24" s="28"/>
    </row>
    <row r="25" s="2" customFormat="1" ht="34.15" customHeight="1" spans="1:5">
      <c r="A25" s="25"/>
      <c r="B25" s="26"/>
      <c r="C25" s="27"/>
      <c r="D25" s="23" t="s">
        <v>6800</v>
      </c>
      <c r="E25" s="28"/>
    </row>
    <row r="26" s="2" customFormat="1" ht="33.75" customHeight="1" spans="1:5">
      <c r="A26" s="29"/>
      <c r="B26" s="30"/>
      <c r="C26" s="31"/>
      <c r="D26" s="23" t="s">
        <v>6801</v>
      </c>
      <c r="E26" s="32"/>
    </row>
    <row r="27" s="2" customFormat="1" ht="34.15" customHeight="1" spans="1:5">
      <c r="A27" s="7">
        <v>5</v>
      </c>
      <c r="B27" s="8" t="s">
        <v>2481</v>
      </c>
      <c r="C27" s="9" t="s">
        <v>6802</v>
      </c>
      <c r="D27" s="10" t="s">
        <v>6803</v>
      </c>
      <c r="E27" s="11" t="str">
        <f>HYPERLINK("http://blogfile.huashijingji.com/BlogFile/625-闵丽老师.zip","课程包下载")</f>
        <v>课程包下载</v>
      </c>
    </row>
    <row r="28" s="2" customFormat="1" ht="34.15" customHeight="1" spans="1:5">
      <c r="A28" s="12"/>
      <c r="B28" s="13"/>
      <c r="C28" s="14"/>
      <c r="D28" s="10" t="s">
        <v>6804</v>
      </c>
      <c r="E28" s="15"/>
    </row>
    <row r="29" s="2" customFormat="1" ht="34.15" customHeight="1" spans="1:5">
      <c r="A29" s="12"/>
      <c r="B29" s="13"/>
      <c r="C29" s="14"/>
      <c r="D29" s="10" t="s">
        <v>6805</v>
      </c>
      <c r="E29" s="15"/>
    </row>
    <row r="30" s="2" customFormat="1" ht="34.15" customHeight="1" spans="1:5">
      <c r="A30" s="12"/>
      <c r="B30" s="13"/>
      <c r="C30" s="14"/>
      <c r="D30" s="10" t="s">
        <v>6806</v>
      </c>
      <c r="E30" s="15"/>
    </row>
    <row r="31" s="2" customFormat="1" ht="34.15" customHeight="1" spans="1:5">
      <c r="A31" s="12"/>
      <c r="B31" s="13"/>
      <c r="C31" s="14"/>
      <c r="D31" s="10" t="s">
        <v>6807</v>
      </c>
      <c r="E31" s="15"/>
    </row>
    <row r="32" s="2" customFormat="1" ht="34.15" customHeight="1" spans="1:5">
      <c r="A32" s="16"/>
      <c r="B32" s="17"/>
      <c r="C32" s="18"/>
      <c r="D32" s="10" t="s">
        <v>6808</v>
      </c>
      <c r="E32" s="19"/>
    </row>
  </sheetData>
  <mergeCells count="21">
    <mergeCell ref="A1:E1"/>
    <mergeCell ref="A3:A8"/>
    <mergeCell ref="A9:A14"/>
    <mergeCell ref="A15:A20"/>
    <mergeCell ref="A21:A26"/>
    <mergeCell ref="A27:A32"/>
    <mergeCell ref="B3:B8"/>
    <mergeCell ref="B9:B14"/>
    <mergeCell ref="B15:B20"/>
    <mergeCell ref="B21:B26"/>
    <mergeCell ref="B27:B32"/>
    <mergeCell ref="C3:C8"/>
    <mergeCell ref="C9:C14"/>
    <mergeCell ref="C15:C20"/>
    <mergeCell ref="C21:C26"/>
    <mergeCell ref="C27:C32"/>
    <mergeCell ref="E3:E8"/>
    <mergeCell ref="E9:E14"/>
    <mergeCell ref="E15:E20"/>
    <mergeCell ref="E21:E26"/>
    <mergeCell ref="E27:E32"/>
  </mergeCell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F169"/>
  <sheetViews>
    <sheetView zoomScale="90" zoomScaleNormal="90" topLeftCell="A25" workbookViewId="0">
      <selection activeCell="A1" sqref="$A1:$XFD1"/>
    </sheetView>
  </sheetViews>
  <sheetFormatPr defaultColWidth="9" defaultRowHeight="35.1" customHeight="1" outlineLevelCol="5"/>
  <cols>
    <col min="1" max="1" width="17.75" style="76" customWidth="1"/>
    <col min="2" max="2" width="17.75" style="77" customWidth="1"/>
    <col min="3" max="3" width="21" style="77" customWidth="1"/>
    <col min="4" max="5" width="60.75" style="77" customWidth="1"/>
    <col min="6" max="6" width="15.625" style="77" customWidth="1"/>
    <col min="7" max="16384" width="9" style="77"/>
  </cols>
  <sheetData>
    <row r="1" customHeight="1" spans="1:6">
      <c r="A1" s="78" t="s">
        <v>2</v>
      </c>
      <c r="B1" s="79" t="s">
        <v>0</v>
      </c>
      <c r="C1" s="79" t="s">
        <v>1</v>
      </c>
      <c r="D1" s="80" t="s">
        <v>2850</v>
      </c>
      <c r="E1" s="79" t="s">
        <v>2851</v>
      </c>
      <c r="F1" s="79" t="s">
        <v>2852</v>
      </c>
    </row>
    <row r="2" customHeight="1" spans="1:6">
      <c r="A2" s="81" t="s">
        <v>12</v>
      </c>
      <c r="B2" s="82">
        <v>1</v>
      </c>
      <c r="C2" s="83" t="s">
        <v>2764</v>
      </c>
      <c r="D2" s="84" t="s">
        <v>2853</v>
      </c>
      <c r="E2" s="85" t="s">
        <v>2854</v>
      </c>
      <c r="F2" s="86" t="str">
        <f>HYPERLINK("http://blogfile.huashijingji.com/BlogFile/862-李晨阳老师.zip","课程包下载")</f>
        <v>课程包下载</v>
      </c>
    </row>
    <row r="3" customHeight="1" spans="1:6">
      <c r="A3" s="81"/>
      <c r="B3" s="82"/>
      <c r="C3" s="83"/>
      <c r="D3" s="84"/>
      <c r="E3" s="85" t="s">
        <v>2855</v>
      </c>
      <c r="F3" s="87"/>
    </row>
    <row r="4" customHeight="1" spans="1:6">
      <c r="A4" s="81"/>
      <c r="B4" s="82"/>
      <c r="C4" s="83"/>
      <c r="D4" s="84"/>
      <c r="E4" s="85" t="s">
        <v>2856</v>
      </c>
      <c r="F4" s="87"/>
    </row>
    <row r="5" customHeight="1" spans="1:6">
      <c r="A5" s="81"/>
      <c r="B5" s="82"/>
      <c r="C5" s="83"/>
      <c r="D5" s="84"/>
      <c r="E5" s="85"/>
      <c r="F5" s="87"/>
    </row>
    <row r="6" customHeight="1" spans="1:6">
      <c r="A6" s="81"/>
      <c r="B6" s="82"/>
      <c r="C6" s="83"/>
      <c r="D6" s="84"/>
      <c r="E6" s="85"/>
      <c r="F6" s="87"/>
    </row>
    <row r="7" customHeight="1" spans="1:6">
      <c r="A7" s="81"/>
      <c r="B7" s="82"/>
      <c r="C7" s="83"/>
      <c r="D7" s="84"/>
      <c r="E7" s="85"/>
      <c r="F7" s="87"/>
    </row>
    <row r="8" customHeight="1" spans="1:6">
      <c r="A8" s="81"/>
      <c r="B8" s="82">
        <v>2</v>
      </c>
      <c r="C8" s="83" t="s">
        <v>2768</v>
      </c>
      <c r="D8" s="84" t="s">
        <v>2857</v>
      </c>
      <c r="E8" s="85" t="s">
        <v>2858</v>
      </c>
      <c r="F8" s="86" t="str">
        <f>HYPERLINK("http://blogfile.huashijingji.com/BlogFile/864-朱寒波老师.zip","课程包下载")</f>
        <v>课程包下载</v>
      </c>
    </row>
    <row r="9" customHeight="1" spans="1:6">
      <c r="A9" s="81"/>
      <c r="B9" s="82"/>
      <c r="C9" s="83"/>
      <c r="D9" s="84"/>
      <c r="E9" s="85" t="s">
        <v>2859</v>
      </c>
      <c r="F9" s="87"/>
    </row>
    <row r="10" customHeight="1" spans="1:6">
      <c r="A10" s="81"/>
      <c r="B10" s="82"/>
      <c r="C10" s="83"/>
      <c r="D10" s="84"/>
      <c r="E10" s="85" t="s">
        <v>2860</v>
      </c>
      <c r="F10" s="87"/>
    </row>
    <row r="11" customHeight="1" spans="1:6">
      <c r="A11" s="81"/>
      <c r="B11" s="82"/>
      <c r="C11" s="83"/>
      <c r="D11" s="84"/>
      <c r="E11" s="85" t="s">
        <v>2861</v>
      </c>
      <c r="F11" s="87"/>
    </row>
    <row r="12" customHeight="1" spans="1:6">
      <c r="A12" s="81"/>
      <c r="B12" s="82"/>
      <c r="C12" s="83"/>
      <c r="D12" s="84"/>
      <c r="E12" s="85" t="s">
        <v>2862</v>
      </c>
      <c r="F12" s="87"/>
    </row>
    <row r="13" customHeight="1" spans="1:6">
      <c r="A13" s="81"/>
      <c r="B13" s="82"/>
      <c r="C13" s="83"/>
      <c r="D13" s="84"/>
      <c r="E13" s="85" t="s">
        <v>2863</v>
      </c>
      <c r="F13" s="87"/>
    </row>
    <row r="14" customHeight="1" spans="1:6">
      <c r="A14" s="88" t="s">
        <v>2772</v>
      </c>
      <c r="B14" s="89">
        <v>1</v>
      </c>
      <c r="C14" s="90" t="s">
        <v>2771</v>
      </c>
      <c r="D14" s="91" t="s">
        <v>2864</v>
      </c>
      <c r="E14" s="92" t="s">
        <v>2865</v>
      </c>
      <c r="F14" s="93" t="str">
        <f>HYPERLINK("http://blogfile.huashijingji.com/BlogFile/865-姚名老师.zip","课程包下载")</f>
        <v>课程包下载</v>
      </c>
    </row>
    <row r="15" customHeight="1" spans="1:6">
      <c r="A15" s="94"/>
      <c r="B15" s="89"/>
      <c r="C15" s="90"/>
      <c r="D15" s="91"/>
      <c r="E15" s="92" t="s">
        <v>2866</v>
      </c>
      <c r="F15" s="95"/>
    </row>
    <row r="16" customHeight="1" spans="1:6">
      <c r="A16" s="94"/>
      <c r="B16" s="89"/>
      <c r="C16" s="90"/>
      <c r="D16" s="91"/>
      <c r="E16" s="92" t="s">
        <v>2867</v>
      </c>
      <c r="F16" s="95"/>
    </row>
    <row r="17" customHeight="1" spans="1:6">
      <c r="A17" s="94"/>
      <c r="B17" s="89"/>
      <c r="C17" s="90"/>
      <c r="D17" s="91"/>
      <c r="E17" s="92" t="s">
        <v>2868</v>
      </c>
      <c r="F17" s="95"/>
    </row>
    <row r="18" customHeight="1" spans="1:6">
      <c r="A18" s="94"/>
      <c r="B18" s="89"/>
      <c r="C18" s="90"/>
      <c r="D18" s="91"/>
      <c r="E18" s="92" t="s">
        <v>2869</v>
      </c>
      <c r="F18" s="95"/>
    </row>
    <row r="19" customHeight="1" spans="1:6">
      <c r="A19" s="94"/>
      <c r="B19" s="89"/>
      <c r="C19" s="90"/>
      <c r="D19" s="91"/>
      <c r="E19" s="92" t="s">
        <v>2870</v>
      </c>
      <c r="F19" s="95"/>
    </row>
    <row r="20" customHeight="1" spans="1:6">
      <c r="A20" s="94"/>
      <c r="B20" s="89">
        <v>2</v>
      </c>
      <c r="C20" s="90" t="s">
        <v>2776</v>
      </c>
      <c r="D20" s="91" t="s">
        <v>2871</v>
      </c>
      <c r="E20" s="92" t="s">
        <v>2872</v>
      </c>
      <c r="F20" s="93" t="str">
        <f>HYPERLINK("http://blogfile.huashijingji.com/BlogFile/866-元修老师.zip","课程包下载")</f>
        <v>课程包下载</v>
      </c>
    </row>
    <row r="21" customHeight="1" spans="1:6">
      <c r="A21" s="94"/>
      <c r="B21" s="89"/>
      <c r="C21" s="90"/>
      <c r="D21" s="91"/>
      <c r="E21" s="92" t="s">
        <v>2873</v>
      </c>
      <c r="F21" s="95"/>
    </row>
    <row r="22" customHeight="1" spans="1:6">
      <c r="A22" s="94"/>
      <c r="B22" s="89"/>
      <c r="C22" s="90"/>
      <c r="D22" s="91"/>
      <c r="E22" s="92" t="s">
        <v>2874</v>
      </c>
      <c r="F22" s="95"/>
    </row>
    <row r="23" customHeight="1" spans="1:6">
      <c r="A23" s="94"/>
      <c r="B23" s="89"/>
      <c r="C23" s="90"/>
      <c r="D23" s="91"/>
      <c r="E23" s="92" t="s">
        <v>2875</v>
      </c>
      <c r="F23" s="95"/>
    </row>
    <row r="24" customHeight="1" spans="1:6">
      <c r="A24" s="94"/>
      <c r="B24" s="89"/>
      <c r="C24" s="90"/>
      <c r="D24" s="91"/>
      <c r="E24" s="92" t="s">
        <v>2876</v>
      </c>
      <c r="F24" s="95"/>
    </row>
    <row r="25" customHeight="1" spans="1:6">
      <c r="A25" s="94"/>
      <c r="B25" s="89"/>
      <c r="C25" s="90"/>
      <c r="D25" s="91"/>
      <c r="E25" s="92"/>
      <c r="F25" s="95"/>
    </row>
    <row r="26" customHeight="1" spans="1:6">
      <c r="A26" s="94"/>
      <c r="B26" s="89">
        <v>3</v>
      </c>
      <c r="C26" s="90" t="s">
        <v>2780</v>
      </c>
      <c r="D26" s="91" t="s">
        <v>2877</v>
      </c>
      <c r="E26" s="92" t="s">
        <v>2878</v>
      </c>
      <c r="F26" s="93" t="str">
        <f>HYPERLINK("http://blogfile.huashijingji.com/BlogFile/867-张煦丹老师.zip","课程包下载")</f>
        <v>课程包下载</v>
      </c>
    </row>
    <row r="27" customHeight="1" spans="1:6">
      <c r="A27" s="94"/>
      <c r="B27" s="89"/>
      <c r="C27" s="90"/>
      <c r="D27" s="91"/>
      <c r="E27" s="92" t="s">
        <v>2879</v>
      </c>
      <c r="F27" s="95"/>
    </row>
    <row r="28" customHeight="1" spans="1:6">
      <c r="A28" s="94"/>
      <c r="B28" s="89"/>
      <c r="C28" s="90"/>
      <c r="D28" s="91"/>
      <c r="E28" s="92" t="s">
        <v>2880</v>
      </c>
      <c r="F28" s="95"/>
    </row>
    <row r="29" customHeight="1" spans="1:6">
      <c r="A29" s="94"/>
      <c r="B29" s="89"/>
      <c r="C29" s="90"/>
      <c r="D29" s="91"/>
      <c r="E29" s="92" t="s">
        <v>2881</v>
      </c>
      <c r="F29" s="95"/>
    </row>
    <row r="30" customHeight="1" spans="1:6">
      <c r="A30" s="94"/>
      <c r="B30" s="89"/>
      <c r="C30" s="90"/>
      <c r="D30" s="91"/>
      <c r="E30" s="92"/>
      <c r="F30" s="95"/>
    </row>
    <row r="31" customHeight="1" spans="1:6">
      <c r="A31" s="94"/>
      <c r="B31" s="89"/>
      <c r="C31" s="90"/>
      <c r="D31" s="91"/>
      <c r="E31" s="92"/>
      <c r="F31" s="95"/>
    </row>
    <row r="32" customHeight="1" spans="1:6">
      <c r="A32" s="94"/>
      <c r="B32" s="89">
        <v>4</v>
      </c>
      <c r="C32" s="90" t="s">
        <v>2788</v>
      </c>
      <c r="D32" s="91" t="s">
        <v>2882</v>
      </c>
      <c r="E32" s="92" t="s">
        <v>2883</v>
      </c>
      <c r="F32" s="93" t="str">
        <f>HYPERLINK("http://blogfile.huashijingji.com/BlogFile/872-陈丽芳老师.zip","课程包下载")</f>
        <v>课程包下载</v>
      </c>
    </row>
    <row r="33" customHeight="1" spans="1:6">
      <c r="A33" s="94"/>
      <c r="B33" s="89"/>
      <c r="C33" s="90"/>
      <c r="D33" s="91"/>
      <c r="E33" s="92" t="s">
        <v>2884</v>
      </c>
      <c r="F33" s="95"/>
    </row>
    <row r="34" customHeight="1" spans="1:6">
      <c r="A34" s="94"/>
      <c r="B34" s="89"/>
      <c r="C34" s="90"/>
      <c r="D34" s="91"/>
      <c r="E34" s="92" t="s">
        <v>2885</v>
      </c>
      <c r="F34" s="95"/>
    </row>
    <row r="35" customHeight="1" spans="1:6">
      <c r="A35" s="94"/>
      <c r="B35" s="89"/>
      <c r="C35" s="90"/>
      <c r="D35" s="91"/>
      <c r="E35" s="92"/>
      <c r="F35" s="95"/>
    </row>
    <row r="36" customHeight="1" spans="1:6">
      <c r="A36" s="94"/>
      <c r="B36" s="89"/>
      <c r="C36" s="90"/>
      <c r="D36" s="91"/>
      <c r="E36" s="92"/>
      <c r="F36" s="95"/>
    </row>
    <row r="37" customHeight="1" spans="1:6">
      <c r="A37" s="94"/>
      <c r="B37" s="89"/>
      <c r="C37" s="90"/>
      <c r="D37" s="91"/>
      <c r="E37" s="92"/>
      <c r="F37" s="95"/>
    </row>
    <row r="38" customHeight="1" spans="1:6">
      <c r="A38" s="94"/>
      <c r="B38" s="89">
        <v>5</v>
      </c>
      <c r="C38" s="90" t="s">
        <v>2803</v>
      </c>
      <c r="D38" s="91" t="s">
        <v>2886</v>
      </c>
      <c r="E38" s="92" t="s">
        <v>2887</v>
      </c>
      <c r="F38" s="93" t="str">
        <f>HYPERLINK("http://blogfile.huashijingji.com/BlogFile/886-郑强老师.zip","课程包下载")</f>
        <v>课程包下载</v>
      </c>
    </row>
    <row r="39" customHeight="1" spans="1:6">
      <c r="A39" s="94"/>
      <c r="B39" s="89"/>
      <c r="C39" s="90"/>
      <c r="D39" s="91"/>
      <c r="E39" s="92" t="s">
        <v>2888</v>
      </c>
      <c r="F39" s="95"/>
    </row>
    <row r="40" customHeight="1" spans="1:6">
      <c r="A40" s="94"/>
      <c r="B40" s="89"/>
      <c r="C40" s="90"/>
      <c r="D40" s="91"/>
      <c r="E40" s="92" t="s">
        <v>2889</v>
      </c>
      <c r="F40" s="95"/>
    </row>
    <row r="41" customHeight="1" spans="1:6">
      <c r="A41" s="94"/>
      <c r="B41" s="89"/>
      <c r="C41" s="90"/>
      <c r="D41" s="91"/>
      <c r="E41" s="92"/>
      <c r="F41" s="95"/>
    </row>
    <row r="42" customHeight="1" spans="1:6">
      <c r="A42" s="94"/>
      <c r="B42" s="89"/>
      <c r="C42" s="90"/>
      <c r="D42" s="91"/>
      <c r="E42" s="92"/>
      <c r="F42" s="95"/>
    </row>
    <row r="43" customHeight="1" spans="1:6">
      <c r="A43" s="94"/>
      <c r="B43" s="89"/>
      <c r="C43" s="90"/>
      <c r="D43" s="91"/>
      <c r="E43" s="92"/>
      <c r="F43" s="95"/>
    </row>
    <row r="44" customHeight="1" spans="1:6">
      <c r="A44" s="94"/>
      <c r="B44" s="89">
        <v>6</v>
      </c>
      <c r="C44" s="90" t="s">
        <v>2811</v>
      </c>
      <c r="D44" s="91" t="s">
        <v>2890</v>
      </c>
      <c r="E44" s="92" t="s">
        <v>2891</v>
      </c>
      <c r="F44" s="93" t="str">
        <f>HYPERLINK("http://blogfile.huashijingji.com/BlogFile/888-鲍曼老师.zip","课程包下载")</f>
        <v>课程包下载</v>
      </c>
    </row>
    <row r="45" customHeight="1" spans="1:6">
      <c r="A45" s="94"/>
      <c r="B45" s="89"/>
      <c r="C45" s="90"/>
      <c r="D45" s="91"/>
      <c r="E45" s="92" t="s">
        <v>2892</v>
      </c>
      <c r="F45" s="95"/>
    </row>
    <row r="46" customHeight="1" spans="1:6">
      <c r="A46" s="94"/>
      <c r="B46" s="89"/>
      <c r="C46" s="90"/>
      <c r="D46" s="91"/>
      <c r="E46" s="92" t="s">
        <v>2893</v>
      </c>
      <c r="F46" s="95"/>
    </row>
    <row r="47" customHeight="1" spans="1:6">
      <c r="A47" s="94"/>
      <c r="B47" s="89"/>
      <c r="C47" s="90"/>
      <c r="D47" s="91"/>
      <c r="E47" s="92" t="s">
        <v>2894</v>
      </c>
      <c r="F47" s="95"/>
    </row>
    <row r="48" customHeight="1" spans="1:6">
      <c r="A48" s="94"/>
      <c r="B48" s="89"/>
      <c r="C48" s="90"/>
      <c r="D48" s="91"/>
      <c r="E48" s="92" t="s">
        <v>2895</v>
      </c>
      <c r="F48" s="95"/>
    </row>
    <row r="49" customHeight="1" spans="1:6">
      <c r="A49" s="94"/>
      <c r="B49" s="89"/>
      <c r="C49" s="90"/>
      <c r="D49" s="91"/>
      <c r="E49" s="92"/>
      <c r="F49" s="95"/>
    </row>
    <row r="50" customHeight="1" spans="1:6">
      <c r="A50" s="94"/>
      <c r="B50" s="89">
        <v>7</v>
      </c>
      <c r="C50" s="90" t="s">
        <v>2815</v>
      </c>
      <c r="D50" s="91" t="s">
        <v>2896</v>
      </c>
      <c r="E50" s="92" t="s">
        <v>2897</v>
      </c>
      <c r="F50" s="93" t="str">
        <f>HYPERLINK("http://blogfile.huashijingji.com/BlogFile/892-王双老师.zip","课程包下载")</f>
        <v>课程包下载</v>
      </c>
    </row>
    <row r="51" customHeight="1" spans="1:6">
      <c r="A51" s="94"/>
      <c r="B51" s="89"/>
      <c r="C51" s="90"/>
      <c r="D51" s="91"/>
      <c r="E51" s="92" t="s">
        <v>2898</v>
      </c>
      <c r="F51" s="95"/>
    </row>
    <row r="52" customHeight="1" spans="1:6">
      <c r="A52" s="94"/>
      <c r="B52" s="89"/>
      <c r="C52" s="90"/>
      <c r="D52" s="91"/>
      <c r="E52" s="92" t="s">
        <v>2899</v>
      </c>
      <c r="F52" s="95"/>
    </row>
    <row r="53" customHeight="1" spans="1:6">
      <c r="A53" s="94"/>
      <c r="B53" s="89"/>
      <c r="C53" s="90"/>
      <c r="D53" s="91"/>
      <c r="E53" s="92" t="s">
        <v>2900</v>
      </c>
      <c r="F53" s="95"/>
    </row>
    <row r="54" customHeight="1" spans="1:6">
      <c r="A54" s="94"/>
      <c r="B54" s="89"/>
      <c r="C54" s="90"/>
      <c r="D54" s="91"/>
      <c r="E54" s="92" t="s">
        <v>2901</v>
      </c>
      <c r="F54" s="95"/>
    </row>
    <row r="55" customHeight="1" spans="1:6">
      <c r="A55" s="94"/>
      <c r="B55" s="89"/>
      <c r="C55" s="90"/>
      <c r="D55" s="91"/>
      <c r="E55" s="92" t="s">
        <v>2902</v>
      </c>
      <c r="F55" s="95"/>
    </row>
    <row r="56" customHeight="1" spans="1:6">
      <c r="A56" s="94"/>
      <c r="B56" s="89">
        <v>8</v>
      </c>
      <c r="C56" s="90" t="s">
        <v>2847</v>
      </c>
      <c r="D56" s="96" t="s">
        <v>2903</v>
      </c>
      <c r="E56" s="97" t="s">
        <v>2904</v>
      </c>
      <c r="F56" s="93" t="str">
        <f>HYPERLINK("http://blogfile.huashijingji.com/BlogFile/910-杜辉老师.zip","课程包下载")</f>
        <v>课程包下载</v>
      </c>
    </row>
    <row r="57" customHeight="1" spans="1:6">
      <c r="A57" s="94"/>
      <c r="B57" s="89"/>
      <c r="C57" s="90"/>
      <c r="D57" s="96"/>
      <c r="E57" s="97" t="s">
        <v>2905</v>
      </c>
      <c r="F57" s="95"/>
    </row>
    <row r="58" customHeight="1" spans="1:6">
      <c r="A58" s="94"/>
      <c r="B58" s="89"/>
      <c r="C58" s="90"/>
      <c r="D58" s="96"/>
      <c r="E58" s="97" t="s">
        <v>2906</v>
      </c>
      <c r="F58" s="95"/>
    </row>
    <row r="59" customHeight="1" spans="1:6">
      <c r="A59" s="94"/>
      <c r="B59" s="89"/>
      <c r="C59" s="90"/>
      <c r="D59" s="96"/>
      <c r="E59" s="92"/>
      <c r="F59" s="95"/>
    </row>
    <row r="60" customHeight="1" spans="1:6">
      <c r="A60" s="94"/>
      <c r="B60" s="89"/>
      <c r="C60" s="90"/>
      <c r="D60" s="96"/>
      <c r="E60" s="92"/>
      <c r="F60" s="95"/>
    </row>
    <row r="61" customHeight="1" spans="1:6">
      <c r="A61" s="98"/>
      <c r="B61" s="89"/>
      <c r="C61" s="90"/>
      <c r="D61" s="96"/>
      <c r="E61" s="92"/>
      <c r="F61" s="95"/>
    </row>
    <row r="62" customHeight="1" spans="1:6">
      <c r="A62" s="99" t="s">
        <v>2733</v>
      </c>
      <c r="B62" s="82">
        <v>1</v>
      </c>
      <c r="C62" s="83" t="s">
        <v>2732</v>
      </c>
      <c r="D62" s="84" t="s">
        <v>2907</v>
      </c>
      <c r="E62" s="85" t="s">
        <v>2908</v>
      </c>
      <c r="F62" s="86" t="str">
        <f>HYPERLINK("http://blogfile.huashijingji.com/BlogFile/839-文慧老师.zip","课程包下载")</f>
        <v>课程包下载</v>
      </c>
    </row>
    <row r="63" customHeight="1" spans="1:6">
      <c r="A63" s="100"/>
      <c r="B63" s="82"/>
      <c r="C63" s="83"/>
      <c r="D63" s="84"/>
      <c r="E63" s="85" t="s">
        <v>2909</v>
      </c>
      <c r="F63" s="87"/>
    </row>
    <row r="64" customHeight="1" spans="1:6">
      <c r="A64" s="100"/>
      <c r="B64" s="82"/>
      <c r="C64" s="83"/>
      <c r="D64" s="84"/>
      <c r="E64" s="85" t="s">
        <v>2910</v>
      </c>
      <c r="F64" s="87"/>
    </row>
    <row r="65" customHeight="1" spans="1:6">
      <c r="A65" s="100"/>
      <c r="B65" s="82"/>
      <c r="C65" s="83"/>
      <c r="D65" s="84"/>
      <c r="E65" s="85" t="s">
        <v>2911</v>
      </c>
      <c r="F65" s="87"/>
    </row>
    <row r="66" customHeight="1" spans="1:6">
      <c r="A66" s="100"/>
      <c r="B66" s="82"/>
      <c r="C66" s="83"/>
      <c r="D66" s="84"/>
      <c r="E66" s="85" t="s">
        <v>2912</v>
      </c>
      <c r="F66" s="87"/>
    </row>
    <row r="67" customHeight="1" spans="1:6">
      <c r="A67" s="100"/>
      <c r="B67" s="82"/>
      <c r="C67" s="83"/>
      <c r="D67" s="84"/>
      <c r="E67" s="85" t="s">
        <v>2913</v>
      </c>
      <c r="F67" s="87"/>
    </row>
    <row r="68" customHeight="1" spans="1:6">
      <c r="A68" s="100"/>
      <c r="B68" s="82">
        <v>2</v>
      </c>
      <c r="C68" s="83" t="s">
        <v>2754</v>
      </c>
      <c r="D68" s="84" t="s">
        <v>2914</v>
      </c>
      <c r="E68" s="85" t="s">
        <v>2910</v>
      </c>
      <c r="F68" s="86" t="str">
        <f>HYPERLINK("http://blogfile.huashijingji.com/BlogFile/858-王若尘老师.zip","课程包下载")</f>
        <v>课程包下载</v>
      </c>
    </row>
    <row r="69" customHeight="1" spans="1:6">
      <c r="A69" s="100"/>
      <c r="B69" s="82"/>
      <c r="C69" s="83"/>
      <c r="D69" s="84"/>
      <c r="E69" s="85" t="s">
        <v>2915</v>
      </c>
      <c r="F69" s="87"/>
    </row>
    <row r="70" customHeight="1" spans="1:6">
      <c r="A70" s="100"/>
      <c r="B70" s="82"/>
      <c r="C70" s="83"/>
      <c r="D70" s="84"/>
      <c r="E70" s="85" t="s">
        <v>2916</v>
      </c>
      <c r="F70" s="87"/>
    </row>
    <row r="71" customHeight="1" spans="1:6">
      <c r="A71" s="100"/>
      <c r="B71" s="82"/>
      <c r="C71" s="83"/>
      <c r="D71" s="84"/>
      <c r="E71" s="85"/>
      <c r="F71" s="87"/>
    </row>
    <row r="72" customHeight="1" spans="1:6">
      <c r="A72" s="100"/>
      <c r="B72" s="82"/>
      <c r="C72" s="83"/>
      <c r="D72" s="84"/>
      <c r="E72" s="85"/>
      <c r="F72" s="87"/>
    </row>
    <row r="73" customHeight="1" spans="1:6">
      <c r="A73" s="100"/>
      <c r="B73" s="82"/>
      <c r="C73" s="83"/>
      <c r="D73" s="84"/>
      <c r="E73" s="85"/>
      <c r="F73" s="87"/>
    </row>
    <row r="74" customHeight="1" spans="1:6">
      <c r="A74" s="100"/>
      <c r="B74" s="82">
        <v>3</v>
      </c>
      <c r="C74" s="83" t="s">
        <v>2784</v>
      </c>
      <c r="D74" s="101" t="s">
        <v>2917</v>
      </c>
      <c r="E74" s="85" t="s">
        <v>2918</v>
      </c>
      <c r="F74" s="86" t="str">
        <f>HYPERLINK("http://blogfile.huashijingji.com/BlogFile/868-汤佳佳老师.zip","课程包下载")</f>
        <v>课程包下载</v>
      </c>
    </row>
    <row r="75" customHeight="1" spans="1:6">
      <c r="A75" s="100"/>
      <c r="B75" s="82"/>
      <c r="C75" s="83"/>
      <c r="D75" s="84"/>
      <c r="E75" s="85" t="s">
        <v>2919</v>
      </c>
      <c r="F75" s="87"/>
    </row>
    <row r="76" customHeight="1" spans="1:6">
      <c r="A76" s="100"/>
      <c r="B76" s="82"/>
      <c r="C76" s="83"/>
      <c r="D76" s="84"/>
      <c r="E76" s="85" t="s">
        <v>2920</v>
      </c>
      <c r="F76" s="87"/>
    </row>
    <row r="77" customHeight="1" spans="1:6">
      <c r="A77" s="100"/>
      <c r="B77" s="82"/>
      <c r="C77" s="83"/>
      <c r="D77" s="84"/>
      <c r="E77" s="85" t="s">
        <v>2921</v>
      </c>
      <c r="F77" s="87"/>
    </row>
    <row r="78" customHeight="1" spans="1:6">
      <c r="A78" s="100"/>
      <c r="B78" s="82"/>
      <c r="C78" s="83"/>
      <c r="D78" s="84"/>
      <c r="E78" s="85" t="s">
        <v>2922</v>
      </c>
      <c r="F78" s="87"/>
    </row>
    <row r="79" customHeight="1" spans="1:6">
      <c r="A79" s="100"/>
      <c r="B79" s="82"/>
      <c r="C79" s="83"/>
      <c r="D79" s="84"/>
      <c r="E79" s="85" t="s">
        <v>2923</v>
      </c>
      <c r="F79" s="87"/>
    </row>
    <row r="80" customHeight="1" spans="1:6">
      <c r="A80" s="100"/>
      <c r="B80" s="82">
        <v>4</v>
      </c>
      <c r="C80" s="83" t="s">
        <v>2796</v>
      </c>
      <c r="D80" s="84" t="s">
        <v>2924</v>
      </c>
      <c r="E80" s="85" t="s">
        <v>2925</v>
      </c>
      <c r="F80" s="86" t="str">
        <f>HYPERLINK("http://blogfile.huashijingji.com/BlogFile/874-张盼老师.zip","课程包下载")</f>
        <v>课程包下载</v>
      </c>
    </row>
    <row r="81" customHeight="1" spans="1:6">
      <c r="A81" s="100"/>
      <c r="B81" s="82"/>
      <c r="C81" s="83"/>
      <c r="D81" s="84"/>
      <c r="E81" s="85" t="s">
        <v>2926</v>
      </c>
      <c r="F81" s="87"/>
    </row>
    <row r="82" customHeight="1" spans="1:6">
      <c r="A82" s="100"/>
      <c r="B82" s="82"/>
      <c r="C82" s="83"/>
      <c r="D82" s="84"/>
      <c r="E82" s="85" t="s">
        <v>2927</v>
      </c>
      <c r="F82" s="87"/>
    </row>
    <row r="83" customHeight="1" spans="1:6">
      <c r="A83" s="100"/>
      <c r="B83" s="82"/>
      <c r="C83" s="83"/>
      <c r="D83" s="84"/>
      <c r="E83" s="77" t="s">
        <v>2928</v>
      </c>
      <c r="F83" s="87"/>
    </row>
    <row r="84" customHeight="1" spans="1:6">
      <c r="A84" s="100"/>
      <c r="B84" s="82"/>
      <c r="C84" s="83"/>
      <c r="D84" s="84"/>
      <c r="E84" s="85"/>
      <c r="F84" s="87"/>
    </row>
    <row r="85" customHeight="1" spans="1:6">
      <c r="A85" s="102"/>
      <c r="B85" s="82"/>
      <c r="C85" s="83"/>
      <c r="D85" s="84"/>
      <c r="E85" s="85"/>
      <c r="F85" s="87"/>
    </row>
    <row r="86" customHeight="1" spans="1:6">
      <c r="A86" s="88" t="s">
        <v>65</v>
      </c>
      <c r="B86" s="89">
        <v>1</v>
      </c>
      <c r="C86" s="90" t="s">
        <v>2737</v>
      </c>
      <c r="D86" s="91" t="s">
        <v>2929</v>
      </c>
      <c r="E86" s="92" t="s">
        <v>2930</v>
      </c>
      <c r="F86" s="93" t="str">
        <f>HYPERLINK("http://blogfile.huashijingji.com/BlogFile/840-田明民老师.zip","课程包下载")</f>
        <v>课程包下载</v>
      </c>
    </row>
    <row r="87" customHeight="1" spans="1:6">
      <c r="A87" s="94"/>
      <c r="B87" s="89"/>
      <c r="C87" s="90"/>
      <c r="D87" s="91"/>
      <c r="E87" s="92" t="s">
        <v>2931</v>
      </c>
      <c r="F87" s="95"/>
    </row>
    <row r="88" customHeight="1" spans="1:6">
      <c r="A88" s="94"/>
      <c r="B88" s="89"/>
      <c r="C88" s="90"/>
      <c r="D88" s="91"/>
      <c r="E88" s="92" t="s">
        <v>2932</v>
      </c>
      <c r="F88" s="95"/>
    </row>
    <row r="89" customHeight="1" spans="1:6">
      <c r="A89" s="94"/>
      <c r="B89" s="89"/>
      <c r="C89" s="90"/>
      <c r="D89" s="91"/>
      <c r="E89" s="92" t="s">
        <v>2933</v>
      </c>
      <c r="F89" s="95"/>
    </row>
    <row r="90" customHeight="1" spans="1:6">
      <c r="A90" s="94"/>
      <c r="B90" s="89"/>
      <c r="C90" s="90"/>
      <c r="D90" s="91"/>
      <c r="E90" s="92" t="s">
        <v>2934</v>
      </c>
      <c r="F90" s="95"/>
    </row>
    <row r="91" customHeight="1" spans="1:6">
      <c r="A91" s="94"/>
      <c r="B91" s="89"/>
      <c r="C91" s="90"/>
      <c r="D91" s="91"/>
      <c r="E91" s="92"/>
      <c r="F91" s="95"/>
    </row>
    <row r="92" customHeight="1" spans="1:6">
      <c r="A92" s="94"/>
      <c r="B92" s="89">
        <v>2</v>
      </c>
      <c r="C92" s="90" t="s">
        <v>2743</v>
      </c>
      <c r="D92" s="91" t="s">
        <v>2935</v>
      </c>
      <c r="E92" s="92" t="s">
        <v>2936</v>
      </c>
      <c r="F92" s="93" t="str">
        <f>HYPERLINK("http://blogfile.huashijingji.com/BlogFile/849-杨华老师.zip","课程包下载")</f>
        <v>课程包下载</v>
      </c>
    </row>
    <row r="93" customHeight="1" spans="1:6">
      <c r="A93" s="94"/>
      <c r="B93" s="89"/>
      <c r="C93" s="90"/>
      <c r="D93" s="91"/>
      <c r="E93" s="92" t="s">
        <v>2937</v>
      </c>
      <c r="F93" s="95"/>
    </row>
    <row r="94" customHeight="1" spans="1:6">
      <c r="A94" s="94"/>
      <c r="B94" s="89"/>
      <c r="C94" s="90"/>
      <c r="D94" s="91"/>
      <c r="E94" s="92" t="s">
        <v>2938</v>
      </c>
      <c r="F94" s="95"/>
    </row>
    <row r="95" customHeight="1" spans="1:6">
      <c r="A95" s="94"/>
      <c r="B95" s="89"/>
      <c r="C95" s="90"/>
      <c r="D95" s="91"/>
      <c r="E95" s="92" t="s">
        <v>2875</v>
      </c>
      <c r="F95" s="95"/>
    </row>
    <row r="96" customHeight="1" spans="1:6">
      <c r="A96" s="94"/>
      <c r="B96" s="89"/>
      <c r="C96" s="90"/>
      <c r="D96" s="91"/>
      <c r="E96" s="92"/>
      <c r="F96" s="95"/>
    </row>
    <row r="97" customHeight="1" spans="1:6">
      <c r="A97" s="94"/>
      <c r="B97" s="89"/>
      <c r="C97" s="90"/>
      <c r="D97" s="91"/>
      <c r="E97" s="92"/>
      <c r="F97" s="95"/>
    </row>
    <row r="98" customHeight="1" spans="1:6">
      <c r="A98" s="94"/>
      <c r="B98" s="89">
        <v>3</v>
      </c>
      <c r="C98" s="90" t="s">
        <v>2792</v>
      </c>
      <c r="D98" s="91" t="s">
        <v>2939</v>
      </c>
      <c r="E98" s="92" t="s">
        <v>2940</v>
      </c>
      <c r="F98" s="93" t="str">
        <f>HYPERLINK("http://blogfile.huashijingji.com/BlogFile/873-付梅老师.zip","课程包下载")</f>
        <v>课程包下载</v>
      </c>
    </row>
    <row r="99" customHeight="1" spans="1:6">
      <c r="A99" s="94"/>
      <c r="B99" s="89"/>
      <c r="C99" s="90"/>
      <c r="D99" s="91"/>
      <c r="E99" s="92" t="s">
        <v>2932</v>
      </c>
      <c r="F99" s="95"/>
    </row>
    <row r="100" customHeight="1" spans="1:6">
      <c r="A100" s="94"/>
      <c r="B100" s="89"/>
      <c r="C100" s="90"/>
      <c r="D100" s="91"/>
      <c r="E100" s="92" t="s">
        <v>2941</v>
      </c>
      <c r="F100" s="95"/>
    </row>
    <row r="101" customHeight="1" spans="1:6">
      <c r="A101" s="94"/>
      <c r="B101" s="89"/>
      <c r="C101" s="90"/>
      <c r="D101" s="91"/>
      <c r="E101" s="92"/>
      <c r="F101" s="95"/>
    </row>
    <row r="102" customHeight="1" spans="1:6">
      <c r="A102" s="94"/>
      <c r="B102" s="89"/>
      <c r="C102" s="90"/>
      <c r="D102" s="91"/>
      <c r="E102" s="92"/>
      <c r="F102" s="95"/>
    </row>
    <row r="103" customHeight="1" spans="1:6">
      <c r="A103" s="94"/>
      <c r="B103" s="89"/>
      <c r="C103" s="90"/>
      <c r="D103" s="91"/>
      <c r="E103" s="92"/>
      <c r="F103" s="95"/>
    </row>
    <row r="104" customHeight="1" spans="1:6">
      <c r="A104" s="94"/>
      <c r="B104" s="89">
        <v>4</v>
      </c>
      <c r="C104" s="90" t="s">
        <v>2799</v>
      </c>
      <c r="D104" s="103" t="s">
        <v>2942</v>
      </c>
      <c r="E104" s="92" t="s">
        <v>2932</v>
      </c>
      <c r="F104" s="93" t="str">
        <f>HYPERLINK("http://blogfile.huashijingji.com/BlogFile/875-任槿泓老师.zip","课程包下载")</f>
        <v>课程包下载</v>
      </c>
    </row>
    <row r="105" customHeight="1" spans="1:6">
      <c r="A105" s="94"/>
      <c r="B105" s="89"/>
      <c r="C105" s="90"/>
      <c r="D105" s="91"/>
      <c r="E105" s="92" t="s">
        <v>2943</v>
      </c>
      <c r="F105" s="95"/>
    </row>
    <row r="106" customHeight="1" spans="1:6">
      <c r="A106" s="94"/>
      <c r="B106" s="89"/>
      <c r="C106" s="90"/>
      <c r="D106" s="91"/>
      <c r="E106" s="92" t="s">
        <v>2944</v>
      </c>
      <c r="F106" s="95"/>
    </row>
    <row r="107" customHeight="1" spans="1:6">
      <c r="A107" s="94"/>
      <c r="B107" s="89"/>
      <c r="C107" s="90"/>
      <c r="D107" s="91"/>
      <c r="E107" s="92"/>
      <c r="F107" s="95"/>
    </row>
    <row r="108" customHeight="1" spans="1:6">
      <c r="A108" s="94"/>
      <c r="B108" s="89"/>
      <c r="C108" s="90"/>
      <c r="D108" s="91"/>
      <c r="E108" s="92"/>
      <c r="F108" s="95"/>
    </row>
    <row r="109" customHeight="1" spans="1:6">
      <c r="A109" s="94"/>
      <c r="B109" s="89"/>
      <c r="C109" s="90"/>
      <c r="D109" s="91"/>
      <c r="E109" s="92"/>
      <c r="F109" s="95"/>
    </row>
    <row r="110" customHeight="1" spans="1:6">
      <c r="A110" s="94"/>
      <c r="B110" s="89">
        <v>5</v>
      </c>
      <c r="C110" s="90" t="s">
        <v>2843</v>
      </c>
      <c r="D110" s="103" t="s">
        <v>2945</v>
      </c>
      <c r="E110" s="92" t="s">
        <v>2932</v>
      </c>
      <c r="F110" s="93" t="str">
        <f>HYPERLINK("http://blogfile.huashijingji.com/BlogFile/908-程红梅老师.zip","课程包下载")</f>
        <v>课程包下载</v>
      </c>
    </row>
    <row r="111" customHeight="1" spans="1:6">
      <c r="A111" s="94"/>
      <c r="B111" s="89"/>
      <c r="C111" s="90"/>
      <c r="D111" s="91"/>
      <c r="E111" s="92" t="s">
        <v>2946</v>
      </c>
      <c r="F111" s="95"/>
    </row>
    <row r="112" customHeight="1" spans="1:6">
      <c r="A112" s="94"/>
      <c r="B112" s="89"/>
      <c r="C112" s="90"/>
      <c r="D112" s="91"/>
      <c r="E112" s="92" t="s">
        <v>2947</v>
      </c>
      <c r="F112" s="95"/>
    </row>
    <row r="113" customHeight="1" spans="1:6">
      <c r="A113" s="94"/>
      <c r="B113" s="89"/>
      <c r="C113" s="90"/>
      <c r="D113" s="91"/>
      <c r="E113" s="92" t="s">
        <v>2948</v>
      </c>
      <c r="F113" s="95"/>
    </row>
    <row r="114" customHeight="1" spans="1:6">
      <c r="A114" s="94"/>
      <c r="B114" s="89"/>
      <c r="C114" s="90"/>
      <c r="D114" s="91"/>
      <c r="E114" s="92" t="s">
        <v>2949</v>
      </c>
      <c r="F114" s="95"/>
    </row>
    <row r="115" customHeight="1" spans="1:6">
      <c r="A115" s="98"/>
      <c r="B115" s="89"/>
      <c r="C115" s="90"/>
      <c r="D115" s="91"/>
      <c r="E115" s="92" t="s">
        <v>2950</v>
      </c>
      <c r="F115" s="95"/>
    </row>
    <row r="116" customHeight="1" spans="1:6">
      <c r="A116" s="81" t="s">
        <v>2748</v>
      </c>
      <c r="B116" s="82">
        <v>1</v>
      </c>
      <c r="C116" s="83" t="s">
        <v>2747</v>
      </c>
      <c r="D116" s="84" t="s">
        <v>2951</v>
      </c>
      <c r="E116" s="85" t="s">
        <v>2952</v>
      </c>
      <c r="F116" s="86" t="str">
        <f>HYPERLINK("http://blogfile.huashijingji.com/BlogFile/850-曹云凯老师.zip","课程包下载")</f>
        <v>课程包下载</v>
      </c>
    </row>
    <row r="117" customHeight="1" spans="1:6">
      <c r="A117" s="81"/>
      <c r="B117" s="82"/>
      <c r="C117" s="83"/>
      <c r="D117" s="84"/>
      <c r="E117" s="85" t="s">
        <v>2953</v>
      </c>
      <c r="F117" s="87"/>
    </row>
    <row r="118" customHeight="1" spans="1:6">
      <c r="A118" s="81"/>
      <c r="B118" s="82"/>
      <c r="C118" s="83"/>
      <c r="D118" s="84"/>
      <c r="E118" s="85" t="s">
        <v>2954</v>
      </c>
      <c r="F118" s="87"/>
    </row>
    <row r="119" customHeight="1" spans="1:6">
      <c r="A119" s="81"/>
      <c r="B119" s="82"/>
      <c r="C119" s="83"/>
      <c r="D119" s="84"/>
      <c r="E119" s="85"/>
      <c r="F119" s="87"/>
    </row>
    <row r="120" customHeight="1" spans="1:6">
      <c r="A120" s="81"/>
      <c r="B120" s="82"/>
      <c r="C120" s="83"/>
      <c r="D120" s="84"/>
      <c r="E120" s="85"/>
      <c r="F120" s="87"/>
    </row>
    <row r="121" customHeight="1" spans="1:6">
      <c r="A121" s="81"/>
      <c r="B121" s="82"/>
      <c r="C121" s="83"/>
      <c r="D121" s="84"/>
      <c r="E121" s="85"/>
      <c r="F121" s="87"/>
    </row>
    <row r="122" customHeight="1" spans="1:6">
      <c r="A122" s="104" t="s">
        <v>407</v>
      </c>
      <c r="B122" s="89">
        <v>1</v>
      </c>
      <c r="C122" s="90" t="s">
        <v>2751</v>
      </c>
      <c r="D122" s="91" t="s">
        <v>2955</v>
      </c>
      <c r="E122" s="92" t="s">
        <v>2956</v>
      </c>
      <c r="F122" s="93" t="str">
        <f>HYPERLINK("http://blogfile.huashijingji.com/BlogFile/854-吴启迪老师.zip","课程包下载")</f>
        <v>课程包下载</v>
      </c>
    </row>
    <row r="123" customHeight="1" spans="1:6">
      <c r="A123" s="104"/>
      <c r="B123" s="89"/>
      <c r="C123" s="90"/>
      <c r="D123" s="91"/>
      <c r="E123" s="92" t="s">
        <v>2957</v>
      </c>
      <c r="F123" s="95"/>
    </row>
    <row r="124" customHeight="1" spans="1:6">
      <c r="A124" s="104"/>
      <c r="B124" s="89"/>
      <c r="C124" s="90"/>
      <c r="D124" s="91"/>
      <c r="E124" s="92" t="s">
        <v>2958</v>
      </c>
      <c r="F124" s="95"/>
    </row>
    <row r="125" customHeight="1" spans="1:6">
      <c r="A125" s="104"/>
      <c r="B125" s="89"/>
      <c r="C125" s="90"/>
      <c r="D125" s="91"/>
      <c r="E125" s="92" t="s">
        <v>2959</v>
      </c>
      <c r="F125" s="95"/>
    </row>
    <row r="126" customHeight="1" spans="1:6">
      <c r="A126" s="104"/>
      <c r="B126" s="89"/>
      <c r="C126" s="90"/>
      <c r="D126" s="91"/>
      <c r="E126" s="92" t="s">
        <v>2960</v>
      </c>
      <c r="F126" s="95"/>
    </row>
    <row r="127" customHeight="1" spans="1:6">
      <c r="A127" s="104"/>
      <c r="B127" s="89"/>
      <c r="C127" s="90"/>
      <c r="D127" s="91"/>
      <c r="E127" s="92"/>
      <c r="F127" s="95"/>
    </row>
    <row r="128" customHeight="1" spans="1:6">
      <c r="A128" s="81" t="s">
        <v>2759</v>
      </c>
      <c r="B128" s="82">
        <v>1</v>
      </c>
      <c r="C128" s="83" t="s">
        <v>2758</v>
      </c>
      <c r="D128" s="84" t="s">
        <v>2961</v>
      </c>
      <c r="E128" s="85" t="s">
        <v>2962</v>
      </c>
      <c r="F128" s="86" t="str">
        <f>HYPERLINK("http://blogfile.huashijingji.com/BlogFile/859-张韦韦老师.zip","课程包下载")</f>
        <v>课程包下载</v>
      </c>
    </row>
    <row r="129" customHeight="1" spans="1:6">
      <c r="A129" s="81"/>
      <c r="B129" s="82"/>
      <c r="C129" s="83"/>
      <c r="D129" s="84"/>
      <c r="E129" s="85" t="s">
        <v>2963</v>
      </c>
      <c r="F129" s="87"/>
    </row>
    <row r="130" customHeight="1" spans="1:6">
      <c r="A130" s="81"/>
      <c r="B130" s="82"/>
      <c r="C130" s="83"/>
      <c r="D130" s="84"/>
      <c r="E130" s="85" t="s">
        <v>2964</v>
      </c>
      <c r="F130" s="87"/>
    </row>
    <row r="131" customHeight="1" spans="1:6">
      <c r="A131" s="81"/>
      <c r="B131" s="82"/>
      <c r="C131" s="83"/>
      <c r="D131" s="84"/>
      <c r="E131" s="85"/>
      <c r="F131" s="87"/>
    </row>
    <row r="132" customHeight="1" spans="1:6">
      <c r="A132" s="81"/>
      <c r="B132" s="82"/>
      <c r="C132" s="83"/>
      <c r="D132" s="84"/>
      <c r="E132" s="85"/>
      <c r="F132" s="87"/>
    </row>
    <row r="133" customHeight="1" spans="1:6">
      <c r="A133" s="81"/>
      <c r="B133" s="82"/>
      <c r="C133" s="83"/>
      <c r="D133" s="84"/>
      <c r="E133" s="85"/>
      <c r="F133" s="87"/>
    </row>
    <row r="134" customHeight="1" spans="1:6">
      <c r="A134" s="88" t="s">
        <v>38</v>
      </c>
      <c r="B134" s="105">
        <v>1</v>
      </c>
      <c r="C134" s="106" t="s">
        <v>2808</v>
      </c>
      <c r="D134" s="107" t="s">
        <v>2965</v>
      </c>
      <c r="E134" s="92" t="s">
        <v>2966</v>
      </c>
      <c r="F134" s="108" t="str">
        <f>HYPERLINK("http://blogfile.huashijingji.com/BlogFile/887-王志刚老师.zip","课程包下载")</f>
        <v>课程包下载</v>
      </c>
    </row>
    <row r="135" customHeight="1" spans="1:6">
      <c r="A135" s="94"/>
      <c r="B135" s="109"/>
      <c r="C135" s="110"/>
      <c r="D135" s="111"/>
      <c r="E135" s="92" t="s">
        <v>2967</v>
      </c>
      <c r="F135" s="112"/>
    </row>
    <row r="136" customHeight="1" spans="1:6">
      <c r="A136" s="94"/>
      <c r="B136" s="109"/>
      <c r="C136" s="110"/>
      <c r="D136" s="111"/>
      <c r="E136" s="92" t="s">
        <v>2968</v>
      </c>
      <c r="F136" s="112"/>
    </row>
    <row r="137" customHeight="1" spans="1:6">
      <c r="A137" s="94"/>
      <c r="B137" s="109"/>
      <c r="C137" s="110"/>
      <c r="D137" s="111"/>
      <c r="E137" s="92" t="s">
        <v>2969</v>
      </c>
      <c r="F137" s="112"/>
    </row>
    <row r="138" customHeight="1" spans="1:6">
      <c r="A138" s="94"/>
      <c r="B138" s="109"/>
      <c r="C138" s="110"/>
      <c r="D138" s="111"/>
      <c r="E138" s="92" t="s">
        <v>2970</v>
      </c>
      <c r="F138" s="112"/>
    </row>
    <row r="139" customHeight="1" spans="1:6">
      <c r="A139" s="94"/>
      <c r="B139" s="113"/>
      <c r="C139" s="114"/>
      <c r="D139" s="115"/>
      <c r="E139" s="92"/>
      <c r="F139" s="112"/>
    </row>
    <row r="140" customHeight="1" spans="1:6">
      <c r="A140" s="94"/>
      <c r="B140" s="105">
        <v>2</v>
      </c>
      <c r="C140" s="116" t="s">
        <v>2830</v>
      </c>
      <c r="D140" s="96" t="s">
        <v>2971</v>
      </c>
      <c r="E140" s="97" t="s">
        <v>2972</v>
      </c>
      <c r="F140" s="108" t="str">
        <f>HYPERLINK("http://blogfile.huashijingji.com/BlogFile/900-周向前老师.zip","课程包下载")</f>
        <v>课程包下载</v>
      </c>
    </row>
    <row r="141" customHeight="1" spans="1:6">
      <c r="A141" s="94"/>
      <c r="B141" s="109"/>
      <c r="C141" s="116"/>
      <c r="D141" s="96"/>
      <c r="E141" s="97" t="s">
        <v>2973</v>
      </c>
      <c r="F141" s="112"/>
    </row>
    <row r="142" customHeight="1" spans="1:6">
      <c r="A142" s="94"/>
      <c r="B142" s="109"/>
      <c r="C142" s="116"/>
      <c r="D142" s="96"/>
      <c r="E142" s="97" t="s">
        <v>2974</v>
      </c>
      <c r="F142" s="112"/>
    </row>
    <row r="143" customHeight="1" spans="1:6">
      <c r="A143" s="94"/>
      <c r="B143" s="109"/>
      <c r="C143" s="116"/>
      <c r="D143" s="96"/>
      <c r="E143" s="97" t="s">
        <v>2975</v>
      </c>
      <c r="F143" s="112"/>
    </row>
    <row r="144" customHeight="1" spans="1:6">
      <c r="A144" s="94"/>
      <c r="B144" s="109"/>
      <c r="C144" s="116"/>
      <c r="D144" s="96"/>
      <c r="E144" s="97" t="s">
        <v>2976</v>
      </c>
      <c r="F144" s="112"/>
    </row>
    <row r="145" customHeight="1" spans="1:6">
      <c r="A145" s="98"/>
      <c r="B145" s="113"/>
      <c r="C145" s="116"/>
      <c r="D145" s="96"/>
      <c r="E145" s="97" t="s">
        <v>2977</v>
      </c>
      <c r="F145" s="112"/>
    </row>
    <row r="146" customHeight="1" spans="1:6">
      <c r="A146" s="81" t="s">
        <v>2821</v>
      </c>
      <c r="B146" s="82">
        <v>1</v>
      </c>
      <c r="C146" s="83" t="s">
        <v>2820</v>
      </c>
      <c r="D146" s="84" t="s">
        <v>2978</v>
      </c>
      <c r="E146" s="85" t="s">
        <v>2979</v>
      </c>
      <c r="F146" s="86" t="str">
        <f>HYPERLINK("http://blogfile.huashijingji.com/BlogFile/894-胡蓉老师.zip","课程包下载")</f>
        <v>课程包下载</v>
      </c>
    </row>
    <row r="147" customHeight="1" spans="1:6">
      <c r="A147" s="81"/>
      <c r="B147" s="82"/>
      <c r="C147" s="83"/>
      <c r="D147" s="84"/>
      <c r="E147" s="85" t="s">
        <v>2980</v>
      </c>
      <c r="F147" s="87"/>
    </row>
    <row r="148" customHeight="1" spans="1:6">
      <c r="A148" s="81"/>
      <c r="B148" s="82"/>
      <c r="C148" s="83"/>
      <c r="D148" s="84"/>
      <c r="E148" s="85" t="s">
        <v>2981</v>
      </c>
      <c r="F148" s="87"/>
    </row>
    <row r="149" customHeight="1" spans="1:6">
      <c r="A149" s="81"/>
      <c r="B149" s="82"/>
      <c r="C149" s="83"/>
      <c r="D149" s="84"/>
      <c r="E149" s="85" t="s">
        <v>2982</v>
      </c>
      <c r="F149" s="87"/>
    </row>
    <row r="150" customHeight="1" spans="1:6">
      <c r="A150" s="81"/>
      <c r="B150" s="82"/>
      <c r="C150" s="83"/>
      <c r="D150" s="84"/>
      <c r="E150" s="85"/>
      <c r="F150" s="87"/>
    </row>
    <row r="151" customHeight="1" spans="1:6">
      <c r="A151" s="81"/>
      <c r="B151" s="82"/>
      <c r="C151" s="83"/>
      <c r="D151" s="84"/>
      <c r="E151" s="85"/>
      <c r="F151" s="87"/>
    </row>
    <row r="152" customHeight="1" spans="1:6">
      <c r="A152" s="104" t="s">
        <v>46</v>
      </c>
      <c r="B152" s="117">
        <v>1</v>
      </c>
      <c r="C152" s="90" t="s">
        <v>2825</v>
      </c>
      <c r="D152" s="91" t="s">
        <v>2983</v>
      </c>
      <c r="E152" s="92" t="s">
        <v>2984</v>
      </c>
      <c r="F152" s="93" t="str">
        <f>HYPERLINK("http://blogfile.huashijingji.com/BlogFile/896-谢辉老师.zip","课程包下载")</f>
        <v>课程包下载</v>
      </c>
    </row>
    <row r="153" customHeight="1" spans="1:6">
      <c r="A153" s="104"/>
      <c r="B153" s="117"/>
      <c r="C153" s="90"/>
      <c r="D153" s="91"/>
      <c r="E153" s="92" t="s">
        <v>2985</v>
      </c>
      <c r="F153" s="95"/>
    </row>
    <row r="154" customHeight="1" spans="1:6">
      <c r="A154" s="104"/>
      <c r="B154" s="117"/>
      <c r="C154" s="90"/>
      <c r="D154" s="91"/>
      <c r="E154" s="92" t="s">
        <v>2986</v>
      </c>
      <c r="F154" s="95"/>
    </row>
    <row r="155" customHeight="1" spans="1:6">
      <c r="A155" s="104"/>
      <c r="B155" s="117"/>
      <c r="C155" s="90"/>
      <c r="D155" s="91"/>
      <c r="E155" s="92"/>
      <c r="F155" s="95"/>
    </row>
    <row r="156" customHeight="1" spans="1:6">
      <c r="A156" s="104"/>
      <c r="B156" s="117"/>
      <c r="C156" s="90"/>
      <c r="D156" s="91"/>
      <c r="E156" s="92"/>
      <c r="F156" s="95"/>
    </row>
    <row r="157" customHeight="1" spans="1:6">
      <c r="A157" s="104"/>
      <c r="B157" s="117"/>
      <c r="C157" s="90"/>
      <c r="D157" s="91"/>
      <c r="E157" s="92"/>
      <c r="F157" s="95"/>
    </row>
    <row r="158" customHeight="1" spans="1:6">
      <c r="A158" s="104"/>
      <c r="B158" s="117">
        <v>2</v>
      </c>
      <c r="C158" s="90" t="s">
        <v>2834</v>
      </c>
      <c r="D158" s="118" t="s">
        <v>2987</v>
      </c>
      <c r="E158" s="97" t="s">
        <v>2988</v>
      </c>
      <c r="F158" s="108" t="str">
        <f>HYPERLINK("http://blogfile.huashijingji.com/BlogFile/906-刘君老师.zip","课程包下载")</f>
        <v>课程包下载</v>
      </c>
    </row>
    <row r="159" customHeight="1" spans="1:6">
      <c r="A159" s="104"/>
      <c r="B159" s="117"/>
      <c r="C159" s="90"/>
      <c r="D159" s="96"/>
      <c r="E159" s="97" t="s">
        <v>2989</v>
      </c>
      <c r="F159" s="112"/>
    </row>
    <row r="160" customHeight="1" spans="1:6">
      <c r="A160" s="104"/>
      <c r="B160" s="117"/>
      <c r="C160" s="90"/>
      <c r="D160" s="96"/>
      <c r="E160" s="97" t="s">
        <v>2990</v>
      </c>
      <c r="F160" s="112"/>
    </row>
    <row r="161" customHeight="1" spans="1:6">
      <c r="A161" s="104"/>
      <c r="B161" s="117"/>
      <c r="C161" s="90"/>
      <c r="D161" s="96"/>
      <c r="E161" s="97" t="s">
        <v>2991</v>
      </c>
      <c r="F161" s="112"/>
    </row>
    <row r="162" customHeight="1" spans="1:6">
      <c r="A162" s="104"/>
      <c r="B162" s="117"/>
      <c r="C162" s="90"/>
      <c r="D162" s="96"/>
      <c r="E162" s="97"/>
      <c r="F162" s="112"/>
    </row>
    <row r="163" customHeight="1" spans="1:6">
      <c r="A163" s="104"/>
      <c r="B163" s="117"/>
      <c r="C163" s="90"/>
      <c r="D163" s="96"/>
      <c r="E163" s="97"/>
      <c r="F163" s="112"/>
    </row>
    <row r="164" customHeight="1" spans="1:6">
      <c r="A164" s="81" t="s">
        <v>2838</v>
      </c>
      <c r="B164" s="82">
        <v>1</v>
      </c>
      <c r="C164" s="83" t="s">
        <v>2837</v>
      </c>
      <c r="D164" s="84" t="s">
        <v>2992</v>
      </c>
      <c r="E164" s="85" t="s">
        <v>2993</v>
      </c>
      <c r="F164" s="86" t="str">
        <f>HYPERLINK("http://blogfile.huashijingji.com/BlogFile/907-冯晓琴老师.zip","课程包下载")</f>
        <v>课程包下载</v>
      </c>
    </row>
    <row r="165" customHeight="1" spans="1:6">
      <c r="A165" s="81"/>
      <c r="B165" s="82"/>
      <c r="C165" s="83"/>
      <c r="D165" s="84"/>
      <c r="E165" s="85" t="s">
        <v>2994</v>
      </c>
      <c r="F165" s="87"/>
    </row>
    <row r="166" customHeight="1" spans="1:6">
      <c r="A166" s="81"/>
      <c r="B166" s="82"/>
      <c r="C166" s="83"/>
      <c r="D166" s="84"/>
      <c r="E166" s="85" t="s">
        <v>2995</v>
      </c>
      <c r="F166" s="87"/>
    </row>
    <row r="167" customHeight="1" spans="1:6">
      <c r="A167" s="81"/>
      <c r="B167" s="82"/>
      <c r="C167" s="83"/>
      <c r="D167" s="84"/>
      <c r="E167" s="85" t="s">
        <v>2996</v>
      </c>
      <c r="F167" s="87"/>
    </row>
    <row r="168" customHeight="1" spans="1:6">
      <c r="A168" s="81"/>
      <c r="B168" s="82"/>
      <c r="C168" s="83"/>
      <c r="D168" s="84"/>
      <c r="E168" s="85"/>
      <c r="F168" s="87"/>
    </row>
    <row r="169" customHeight="1" spans="1:6">
      <c r="A169" s="81"/>
      <c r="B169" s="82"/>
      <c r="C169" s="83"/>
      <c r="D169" s="84"/>
      <c r="E169" s="85"/>
      <c r="F169" s="87"/>
    </row>
  </sheetData>
  <mergeCells count="123">
    <mergeCell ref="A2:A13"/>
    <mergeCell ref="A14:A61"/>
    <mergeCell ref="A62:A85"/>
    <mergeCell ref="A86:A115"/>
    <mergeCell ref="A116:A121"/>
    <mergeCell ref="A122:A127"/>
    <mergeCell ref="A128:A133"/>
    <mergeCell ref="A134:A145"/>
    <mergeCell ref="A146:A151"/>
    <mergeCell ref="A152:A163"/>
    <mergeCell ref="A164:A169"/>
    <mergeCell ref="B2:B7"/>
    <mergeCell ref="B8:B13"/>
    <mergeCell ref="B14:B19"/>
    <mergeCell ref="B20:B25"/>
    <mergeCell ref="B26:B31"/>
    <mergeCell ref="B32:B37"/>
    <mergeCell ref="B38:B43"/>
    <mergeCell ref="B44:B49"/>
    <mergeCell ref="B50:B55"/>
    <mergeCell ref="B56:B61"/>
    <mergeCell ref="B62:B67"/>
    <mergeCell ref="B68:B73"/>
    <mergeCell ref="B74:B79"/>
    <mergeCell ref="B80:B85"/>
    <mergeCell ref="B86:B91"/>
    <mergeCell ref="B92:B97"/>
    <mergeCell ref="B98:B103"/>
    <mergeCell ref="B104:B109"/>
    <mergeCell ref="B110:B115"/>
    <mergeCell ref="B116:B121"/>
    <mergeCell ref="B122:B127"/>
    <mergeCell ref="B128:B133"/>
    <mergeCell ref="B134:B139"/>
    <mergeCell ref="B140:B145"/>
    <mergeCell ref="B146:B151"/>
    <mergeCell ref="B152:B157"/>
    <mergeCell ref="B158:B163"/>
    <mergeCell ref="B164:B169"/>
    <mergeCell ref="C2:C7"/>
    <mergeCell ref="C8:C13"/>
    <mergeCell ref="C14:C19"/>
    <mergeCell ref="C20:C25"/>
    <mergeCell ref="C26:C31"/>
    <mergeCell ref="C32:C37"/>
    <mergeCell ref="C38:C43"/>
    <mergeCell ref="C44:C49"/>
    <mergeCell ref="C50:C55"/>
    <mergeCell ref="C56:C61"/>
    <mergeCell ref="C62:C67"/>
    <mergeCell ref="C68:C73"/>
    <mergeCell ref="C74:C79"/>
    <mergeCell ref="C80:C85"/>
    <mergeCell ref="C86:C91"/>
    <mergeCell ref="C92:C97"/>
    <mergeCell ref="C98:C103"/>
    <mergeCell ref="C104:C109"/>
    <mergeCell ref="C110:C115"/>
    <mergeCell ref="C116:C121"/>
    <mergeCell ref="C122:C127"/>
    <mergeCell ref="C128:C133"/>
    <mergeCell ref="C134:C139"/>
    <mergeCell ref="C140:C145"/>
    <mergeCell ref="C146:C151"/>
    <mergeCell ref="C152:C157"/>
    <mergeCell ref="C158:C163"/>
    <mergeCell ref="C164:C169"/>
    <mergeCell ref="D2:D7"/>
    <mergeCell ref="D8:D13"/>
    <mergeCell ref="D14:D19"/>
    <mergeCell ref="D20:D25"/>
    <mergeCell ref="D26:D31"/>
    <mergeCell ref="D32:D37"/>
    <mergeCell ref="D38:D43"/>
    <mergeCell ref="D44:D49"/>
    <mergeCell ref="D50:D55"/>
    <mergeCell ref="D56:D61"/>
    <mergeCell ref="D62:D67"/>
    <mergeCell ref="D68:D73"/>
    <mergeCell ref="D74:D79"/>
    <mergeCell ref="D80:D85"/>
    <mergeCell ref="D86:D91"/>
    <mergeCell ref="D92:D97"/>
    <mergeCell ref="D98:D103"/>
    <mergeCell ref="D104:D109"/>
    <mergeCell ref="D110:D115"/>
    <mergeCell ref="D116:D121"/>
    <mergeCell ref="D122:D127"/>
    <mergeCell ref="D128:D133"/>
    <mergeCell ref="D134:D139"/>
    <mergeCell ref="D140:D145"/>
    <mergeCell ref="D146:D151"/>
    <mergeCell ref="D152:D157"/>
    <mergeCell ref="D158:D163"/>
    <mergeCell ref="D164:D169"/>
    <mergeCell ref="F2:F7"/>
    <mergeCell ref="F8:F13"/>
    <mergeCell ref="F14:F19"/>
    <mergeCell ref="F20:F25"/>
    <mergeCell ref="F26:F31"/>
    <mergeCell ref="F32:F37"/>
    <mergeCell ref="F38:F43"/>
    <mergeCell ref="F44:F49"/>
    <mergeCell ref="F50:F55"/>
    <mergeCell ref="F56:F61"/>
    <mergeCell ref="F62:F67"/>
    <mergeCell ref="F68:F73"/>
    <mergeCell ref="F74:F79"/>
    <mergeCell ref="F80:F85"/>
    <mergeCell ref="F86:F91"/>
    <mergeCell ref="F92:F97"/>
    <mergeCell ref="F98:F103"/>
    <mergeCell ref="F104:F109"/>
    <mergeCell ref="F110:F115"/>
    <mergeCell ref="F116:F121"/>
    <mergeCell ref="F122:F127"/>
    <mergeCell ref="F128:F133"/>
    <mergeCell ref="F134:F139"/>
    <mergeCell ref="F140:F145"/>
    <mergeCell ref="F146:F151"/>
    <mergeCell ref="F152:F157"/>
    <mergeCell ref="F158:F163"/>
    <mergeCell ref="F164:F16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5.75" customHeight="1" spans="1:5">
      <c r="A1" s="4"/>
      <c r="B1" s="4"/>
      <c r="C1" s="4"/>
      <c r="D1" s="4"/>
      <c r="E1" s="4"/>
    </row>
    <row r="2" s="1" customFormat="1" ht="34.15" customHeight="1" spans="1:5">
      <c r="A2" s="5" t="s">
        <v>0</v>
      </c>
      <c r="B2" s="5" t="s">
        <v>1</v>
      </c>
      <c r="C2" s="6" t="s">
        <v>2850</v>
      </c>
      <c r="D2" s="5" t="s">
        <v>2851</v>
      </c>
      <c r="E2" s="5" t="s">
        <v>2852</v>
      </c>
    </row>
    <row r="3" s="2" customFormat="1" ht="34.15" customHeight="1" spans="1:5">
      <c r="A3" s="67">
        <v>1</v>
      </c>
      <c r="B3" s="68" t="s">
        <v>104</v>
      </c>
      <c r="C3" s="9" t="s">
        <v>2997</v>
      </c>
      <c r="D3" s="10" t="s">
        <v>2998</v>
      </c>
      <c r="E3" s="69" t="str">
        <f>HYPERLINK("http://blogfile.huashijingji.com/BlogFile/33-刘东老师.zip","课程包下载")</f>
        <v>课程包下载</v>
      </c>
    </row>
    <row r="4" s="2" customFormat="1" ht="34.15" customHeight="1" spans="1:5">
      <c r="A4" s="67"/>
      <c r="B4" s="68"/>
      <c r="C4" s="14"/>
      <c r="D4" s="10" t="s">
        <v>2999</v>
      </c>
      <c r="E4" s="70"/>
    </row>
    <row r="5" s="2" customFormat="1" ht="34.15" customHeight="1" spans="1:5">
      <c r="A5" s="67"/>
      <c r="B5" s="68"/>
      <c r="C5" s="14"/>
      <c r="D5" s="10" t="s">
        <v>3000</v>
      </c>
      <c r="E5" s="70"/>
    </row>
    <row r="6" s="2" customFormat="1" ht="34.15" customHeight="1" spans="1:5">
      <c r="A6" s="67"/>
      <c r="B6" s="68"/>
      <c r="C6" s="14"/>
      <c r="D6" s="10" t="s">
        <v>3001</v>
      </c>
      <c r="E6" s="70"/>
    </row>
    <row r="7" s="2" customFormat="1" ht="34.15" customHeight="1" spans="1:5">
      <c r="A7" s="67"/>
      <c r="B7" s="68"/>
      <c r="C7" s="14"/>
      <c r="D7" s="10" t="s">
        <v>3002</v>
      </c>
      <c r="E7" s="70"/>
    </row>
    <row r="8" s="2" customFormat="1" ht="34.15" customHeight="1" spans="1:5">
      <c r="A8" s="67"/>
      <c r="B8" s="68"/>
      <c r="C8" s="18"/>
      <c r="D8" s="10" t="s">
        <v>3003</v>
      </c>
      <c r="E8" s="70"/>
    </row>
    <row r="9" s="2" customFormat="1" ht="34.15" customHeight="1" spans="1:5">
      <c r="A9" s="71">
        <v>2</v>
      </c>
      <c r="B9" s="72" t="s">
        <v>1631</v>
      </c>
      <c r="C9" s="22" t="s">
        <v>3004</v>
      </c>
      <c r="D9" s="23" t="s">
        <v>3005</v>
      </c>
      <c r="E9" s="73" t="str">
        <f>HYPERLINK("http://blogfile.huashijingji.com/BlogFile/600-周城老师.zip","课程包下载")</f>
        <v>课程包下载</v>
      </c>
    </row>
    <row r="10" s="2" customFormat="1" ht="34.15" customHeight="1" spans="1:5">
      <c r="A10" s="71"/>
      <c r="B10" s="72"/>
      <c r="C10" s="27"/>
      <c r="D10" s="23" t="s">
        <v>3006</v>
      </c>
      <c r="E10" s="74"/>
    </row>
    <row r="11" s="2" customFormat="1" ht="34.15" customHeight="1" spans="1:5">
      <c r="A11" s="71"/>
      <c r="B11" s="72"/>
      <c r="C11" s="27"/>
      <c r="D11" s="23" t="s">
        <v>3007</v>
      </c>
      <c r="E11" s="74"/>
    </row>
    <row r="12" s="2" customFormat="1" ht="34.15" customHeight="1" spans="1:5">
      <c r="A12" s="71"/>
      <c r="B12" s="72"/>
      <c r="C12" s="27"/>
      <c r="D12" s="23" t="s">
        <v>3008</v>
      </c>
      <c r="E12" s="74"/>
    </row>
    <row r="13" s="2" customFormat="1" ht="34.15" customHeight="1" spans="1:5">
      <c r="A13" s="71"/>
      <c r="B13" s="72"/>
      <c r="C13" s="27"/>
      <c r="D13" s="23" t="s">
        <v>3009</v>
      </c>
      <c r="E13" s="74"/>
    </row>
    <row r="14" s="2" customFormat="1" ht="34.15" customHeight="1" spans="1:5">
      <c r="A14" s="71"/>
      <c r="B14" s="72"/>
      <c r="C14" s="31"/>
      <c r="D14" s="23" t="s">
        <v>3010</v>
      </c>
      <c r="E14" s="74"/>
    </row>
    <row r="15" s="2" customFormat="1" ht="34.15" customHeight="1" spans="1:5">
      <c r="A15" s="67">
        <v>3</v>
      </c>
      <c r="B15" s="68" t="s">
        <v>845</v>
      </c>
      <c r="C15" s="9" t="s">
        <v>3011</v>
      </c>
      <c r="D15" s="10" t="s">
        <v>3012</v>
      </c>
      <c r="E15" s="69" t="str">
        <f>HYPERLINK("http://blogfile.huashijingji.com/BlogFile/326-黄梓博老师.zip","课程包下载")</f>
        <v>课程包下载</v>
      </c>
    </row>
    <row r="16" s="2" customFormat="1" ht="34.15" customHeight="1" spans="1:5">
      <c r="A16" s="67"/>
      <c r="B16" s="68"/>
      <c r="C16" s="14"/>
      <c r="D16" s="10" t="s">
        <v>3013</v>
      </c>
      <c r="E16" s="70"/>
    </row>
    <row r="17" s="2" customFormat="1" ht="34.15" customHeight="1" spans="1:5">
      <c r="A17" s="67"/>
      <c r="B17" s="68"/>
      <c r="C17" s="14"/>
      <c r="D17" s="10" t="s">
        <v>3014</v>
      </c>
      <c r="E17" s="70"/>
    </row>
    <row r="18" s="2" customFormat="1" ht="34.15" customHeight="1" spans="1:5">
      <c r="A18" s="67"/>
      <c r="B18" s="68"/>
      <c r="C18" s="14"/>
      <c r="D18" s="10" t="s">
        <v>3015</v>
      </c>
      <c r="E18" s="70"/>
    </row>
    <row r="19" s="2" customFormat="1" ht="34.15" customHeight="1" spans="1:5">
      <c r="A19" s="67"/>
      <c r="B19" s="68"/>
      <c r="C19" s="14"/>
      <c r="D19" s="10" t="s">
        <v>3016</v>
      </c>
      <c r="E19" s="70"/>
    </row>
    <row r="20" s="2" customFormat="1" ht="34.15" customHeight="1" spans="1:5">
      <c r="A20" s="67"/>
      <c r="B20" s="68"/>
      <c r="C20" s="18"/>
      <c r="D20" s="10" t="s">
        <v>3017</v>
      </c>
      <c r="E20" s="70"/>
    </row>
    <row r="21" s="2" customFormat="1" ht="34.15" customHeight="1" spans="1:5">
      <c r="A21" s="71">
        <v>4</v>
      </c>
      <c r="B21" s="72" t="s">
        <v>850</v>
      </c>
      <c r="C21" s="22" t="s">
        <v>3018</v>
      </c>
      <c r="D21" s="23" t="s">
        <v>3019</v>
      </c>
      <c r="E21" s="73" t="str">
        <f>HYPERLINK("http://blogfile.huashijingji.com/BlogFile/327-孙爱霞老师.zip","课程包下载")</f>
        <v>课程包下载</v>
      </c>
    </row>
    <row r="22" s="2" customFormat="1" ht="34.15" customHeight="1" spans="1:5">
      <c r="A22" s="71"/>
      <c r="B22" s="72"/>
      <c r="C22" s="27"/>
      <c r="D22" s="23" t="s">
        <v>3020</v>
      </c>
      <c r="E22" s="74"/>
    </row>
    <row r="23" s="2" customFormat="1" ht="34.15" customHeight="1" spans="1:5">
      <c r="A23" s="71"/>
      <c r="B23" s="72"/>
      <c r="C23" s="27"/>
      <c r="D23" s="23" t="s">
        <v>3021</v>
      </c>
      <c r="E23" s="74"/>
    </row>
    <row r="24" s="2" customFormat="1" ht="34.15" customHeight="1" spans="1:5">
      <c r="A24" s="71"/>
      <c r="B24" s="72"/>
      <c r="C24" s="27"/>
      <c r="D24" s="23" t="s">
        <v>3022</v>
      </c>
      <c r="E24" s="74"/>
    </row>
    <row r="25" s="2" customFormat="1" ht="34.15" customHeight="1" spans="1:5">
      <c r="A25" s="71"/>
      <c r="B25" s="72"/>
      <c r="C25" s="27"/>
      <c r="D25" s="23" t="s">
        <v>3023</v>
      </c>
      <c r="E25" s="74"/>
    </row>
    <row r="26" s="2" customFormat="1" ht="34.15" customHeight="1" spans="1:5">
      <c r="A26" s="71"/>
      <c r="B26" s="72"/>
      <c r="C26" s="31"/>
      <c r="D26" s="23" t="s">
        <v>3024</v>
      </c>
      <c r="E26" s="74"/>
    </row>
    <row r="27" s="2" customFormat="1" ht="34.15" customHeight="1" spans="1:5">
      <c r="A27" s="67">
        <v>5</v>
      </c>
      <c r="B27" s="68" t="s">
        <v>998</v>
      </c>
      <c r="C27" s="9" t="s">
        <v>3025</v>
      </c>
      <c r="D27" s="10" t="s">
        <v>3026</v>
      </c>
      <c r="E27" s="69" t="str">
        <f>HYPERLINK("http://blogfile.huashijingji.com/BlogFile/374-郭英东老师.zip","课程包下载")</f>
        <v>课程包下载</v>
      </c>
    </row>
    <row r="28" s="2" customFormat="1" ht="34.15" customHeight="1" spans="1:5">
      <c r="A28" s="67"/>
      <c r="B28" s="68"/>
      <c r="C28" s="14"/>
      <c r="D28" s="10" t="s">
        <v>3027</v>
      </c>
      <c r="E28" s="70"/>
    </row>
    <row r="29" s="2" customFormat="1" ht="34.15" customHeight="1" spans="1:5">
      <c r="A29" s="67"/>
      <c r="B29" s="68"/>
      <c r="C29" s="14"/>
      <c r="D29" s="10" t="s">
        <v>3028</v>
      </c>
      <c r="E29" s="70"/>
    </row>
    <row r="30" s="2" customFormat="1" ht="34.15" customHeight="1" spans="1:5">
      <c r="A30" s="67"/>
      <c r="B30" s="68"/>
      <c r="C30" s="14"/>
      <c r="D30" s="10" t="s">
        <v>3029</v>
      </c>
      <c r="E30" s="70"/>
    </row>
    <row r="31" s="2" customFormat="1" ht="34.15" customHeight="1" spans="1:5">
      <c r="A31" s="67"/>
      <c r="B31" s="68"/>
      <c r="C31" s="14"/>
      <c r="D31" s="10" t="s">
        <v>3030</v>
      </c>
      <c r="E31" s="70"/>
    </row>
    <row r="32" s="2" customFormat="1" ht="34.15" customHeight="1" spans="1:5">
      <c r="A32" s="67"/>
      <c r="B32" s="68"/>
      <c r="C32" s="18"/>
      <c r="D32" s="10" t="s">
        <v>3031</v>
      </c>
      <c r="E32" s="70"/>
    </row>
    <row r="33" s="2" customFormat="1" ht="34.15" customHeight="1" spans="1:5">
      <c r="A33" s="71">
        <v>6</v>
      </c>
      <c r="B33" s="72" t="s">
        <v>1663</v>
      </c>
      <c r="C33" s="22" t="s">
        <v>3032</v>
      </c>
      <c r="D33" s="23" t="s">
        <v>3033</v>
      </c>
      <c r="E33" s="73" t="str">
        <f>HYPERLINK("http://blogfile.huashijingji.com/BlogFile/608-韩博睿老师.zip","课程包下载")</f>
        <v>课程包下载</v>
      </c>
    </row>
    <row r="34" s="2" customFormat="1" ht="34.15" customHeight="1" spans="1:5">
      <c r="A34" s="71"/>
      <c r="B34" s="72"/>
      <c r="C34" s="27"/>
      <c r="D34" s="23" t="s">
        <v>3034</v>
      </c>
      <c r="E34" s="74"/>
    </row>
    <row r="35" s="2" customFormat="1" ht="34.15" customHeight="1" spans="1:5">
      <c r="A35" s="71"/>
      <c r="B35" s="72"/>
      <c r="C35" s="27"/>
      <c r="D35" s="23" t="s">
        <v>3035</v>
      </c>
      <c r="E35" s="74"/>
    </row>
    <row r="36" s="2" customFormat="1" ht="34.15" customHeight="1" spans="1:5">
      <c r="A36" s="71"/>
      <c r="B36" s="72"/>
      <c r="C36" s="27"/>
      <c r="D36" s="23" t="s">
        <v>3036</v>
      </c>
      <c r="E36" s="74"/>
    </row>
    <row r="37" s="2" customFormat="1" ht="34.15" customHeight="1" spans="1:5">
      <c r="A37" s="71"/>
      <c r="B37" s="72"/>
      <c r="C37" s="27"/>
      <c r="D37" s="23" t="s">
        <v>3037</v>
      </c>
      <c r="E37" s="74"/>
    </row>
    <row r="38" s="2" customFormat="1" ht="34.15" customHeight="1" spans="1:5">
      <c r="A38" s="71"/>
      <c r="B38" s="72"/>
      <c r="C38" s="31"/>
      <c r="D38" s="23" t="s">
        <v>3038</v>
      </c>
      <c r="E38" s="74"/>
    </row>
    <row r="39" s="2" customFormat="1" ht="34.15" customHeight="1" spans="1:5">
      <c r="A39" s="67">
        <v>7</v>
      </c>
      <c r="B39" s="68" t="s">
        <v>1575</v>
      </c>
      <c r="C39" s="9" t="s">
        <v>3039</v>
      </c>
      <c r="D39" s="10" t="s">
        <v>3040</v>
      </c>
      <c r="E39" s="69" t="str">
        <f>HYPERLINK("http://blogfile.huashijingji.com/BlogFile/584-杨丽萍老师.zip","课程包下载")</f>
        <v>课程包下载</v>
      </c>
    </row>
    <row r="40" s="2" customFormat="1" ht="34.15" customHeight="1" spans="1:5">
      <c r="A40" s="67"/>
      <c r="B40" s="68"/>
      <c r="C40" s="14"/>
      <c r="D40" s="10" t="s">
        <v>3041</v>
      </c>
      <c r="E40" s="70"/>
    </row>
    <row r="41" s="2" customFormat="1" ht="34.15" customHeight="1" spans="1:5">
      <c r="A41" s="67"/>
      <c r="B41" s="68"/>
      <c r="C41" s="14"/>
      <c r="D41" s="10" t="s">
        <v>3042</v>
      </c>
      <c r="E41" s="70"/>
    </row>
    <row r="42" s="2" customFormat="1" ht="34.15" customHeight="1" spans="1:5">
      <c r="A42" s="67"/>
      <c r="B42" s="68"/>
      <c r="C42" s="14"/>
      <c r="D42" s="10" t="s">
        <v>3043</v>
      </c>
      <c r="E42" s="70"/>
    </row>
    <row r="43" s="2" customFormat="1" ht="34.15" customHeight="1" spans="1:5">
      <c r="A43" s="67"/>
      <c r="B43" s="68"/>
      <c r="C43" s="14"/>
      <c r="D43" s="10" t="s">
        <v>3044</v>
      </c>
      <c r="E43" s="70"/>
    </row>
    <row r="44" s="2" customFormat="1" ht="34.15" customHeight="1" spans="1:5">
      <c r="A44" s="67"/>
      <c r="B44" s="68"/>
      <c r="C44" s="18"/>
      <c r="D44" s="10" t="s">
        <v>3045</v>
      </c>
      <c r="E44" s="70"/>
    </row>
    <row r="45" s="2" customFormat="1" ht="34.15" customHeight="1" spans="1:5">
      <c r="A45" s="71">
        <v>8</v>
      </c>
      <c r="B45" s="72" t="s">
        <v>1669</v>
      </c>
      <c r="C45" s="22" t="s">
        <v>3046</v>
      </c>
      <c r="D45" s="23" t="s">
        <v>3047</v>
      </c>
      <c r="E45" s="73" t="str">
        <f>HYPERLINK("http://blogfile.huashijingji.com/BlogFile/609-徐新林老师.zip","课程包下载")</f>
        <v>课程包下载</v>
      </c>
    </row>
    <row r="46" s="2" customFormat="1" ht="34.15" customHeight="1" spans="1:5">
      <c r="A46" s="71"/>
      <c r="B46" s="72"/>
      <c r="C46" s="27"/>
      <c r="D46" s="23" t="s">
        <v>3048</v>
      </c>
      <c r="E46" s="74"/>
    </row>
    <row r="47" s="2" customFormat="1" ht="34.15" customHeight="1" spans="1:5">
      <c r="A47" s="71"/>
      <c r="B47" s="72"/>
      <c r="C47" s="27"/>
      <c r="D47" s="23" t="s">
        <v>3049</v>
      </c>
      <c r="E47" s="74"/>
    </row>
    <row r="48" s="2" customFormat="1" ht="34.15" customHeight="1" spans="1:5">
      <c r="A48" s="71"/>
      <c r="B48" s="72"/>
      <c r="C48" s="27"/>
      <c r="D48" s="23" t="s">
        <v>3050</v>
      </c>
      <c r="E48" s="74"/>
    </row>
    <row r="49" s="2" customFormat="1" ht="34.15" customHeight="1" spans="1:5">
      <c r="A49" s="71"/>
      <c r="B49" s="72"/>
      <c r="C49" s="27"/>
      <c r="D49" s="23" t="s">
        <v>3051</v>
      </c>
      <c r="E49" s="74"/>
    </row>
    <row r="50" s="2" customFormat="1" ht="34.15" customHeight="1" spans="1:5">
      <c r="A50" s="71"/>
      <c r="B50" s="72"/>
      <c r="C50" s="31"/>
      <c r="D50" s="23" t="s">
        <v>3052</v>
      </c>
      <c r="E50" s="74"/>
    </row>
    <row r="51" s="2" customFormat="1" ht="34.15" customHeight="1" spans="1:5">
      <c r="A51" s="67">
        <v>9</v>
      </c>
      <c r="B51" s="68" t="s">
        <v>1697</v>
      </c>
      <c r="C51" s="9" t="s">
        <v>3053</v>
      </c>
      <c r="D51" s="10" t="s">
        <v>3054</v>
      </c>
      <c r="E51" s="69" t="str">
        <f>HYPERLINK("http://blogfile.huashijingji.com/BlogFile/616-盛耀东老师.zip","课程包下载")</f>
        <v>课程包下载</v>
      </c>
    </row>
    <row r="52" s="2" customFormat="1" ht="34.15" customHeight="1" spans="1:5">
      <c r="A52" s="67"/>
      <c r="B52" s="68"/>
      <c r="C52" s="14"/>
      <c r="D52" s="10" t="s">
        <v>3055</v>
      </c>
      <c r="E52" s="70"/>
    </row>
    <row r="53" s="2" customFormat="1" ht="34.15" customHeight="1" spans="1:5">
      <c r="A53" s="67"/>
      <c r="B53" s="68"/>
      <c r="C53" s="14"/>
      <c r="D53" s="10" t="s">
        <v>3056</v>
      </c>
      <c r="E53" s="70"/>
    </row>
    <row r="54" s="2" customFormat="1" ht="34.15" customHeight="1" spans="1:5">
      <c r="A54" s="67"/>
      <c r="B54" s="68"/>
      <c r="C54" s="14"/>
      <c r="D54" s="10" t="s">
        <v>3057</v>
      </c>
      <c r="E54" s="70"/>
    </row>
    <row r="55" s="2" customFormat="1" ht="34.15" customHeight="1" spans="1:5">
      <c r="A55" s="67"/>
      <c r="B55" s="68"/>
      <c r="C55" s="14"/>
      <c r="D55" s="10" t="s">
        <v>3058</v>
      </c>
      <c r="E55" s="70"/>
    </row>
    <row r="56" s="2" customFormat="1" ht="34.15" customHeight="1" spans="1:5">
      <c r="A56" s="67"/>
      <c r="B56" s="68"/>
      <c r="C56" s="18"/>
      <c r="D56" s="10" t="s">
        <v>3059</v>
      </c>
      <c r="E56" s="70"/>
    </row>
    <row r="57" s="2" customFormat="1" ht="34.15" customHeight="1" spans="1:5">
      <c r="A57" s="71">
        <v>10</v>
      </c>
      <c r="B57" s="72" t="s">
        <v>1725</v>
      </c>
      <c r="C57" s="22" t="s">
        <v>3060</v>
      </c>
      <c r="D57" s="23" t="s">
        <v>3061</v>
      </c>
      <c r="E57" s="73" t="str">
        <f>HYPERLINK("http://blogfile.huashijingji.com/BlogFile/624-杨海清老师.zip","课程包下载")</f>
        <v>课程包下载</v>
      </c>
    </row>
    <row r="58" s="2" customFormat="1" ht="34.15" customHeight="1" spans="1:5">
      <c r="A58" s="71"/>
      <c r="B58" s="72"/>
      <c r="C58" s="27"/>
      <c r="D58" s="23" t="s">
        <v>3062</v>
      </c>
      <c r="E58" s="74"/>
    </row>
    <row r="59" s="2" customFormat="1" ht="34.15" customHeight="1" spans="1:5">
      <c r="A59" s="71"/>
      <c r="B59" s="72"/>
      <c r="C59" s="27"/>
      <c r="D59" s="23" t="s">
        <v>3063</v>
      </c>
      <c r="E59" s="74"/>
    </row>
    <row r="60" s="2" customFormat="1" ht="34.15" customHeight="1" spans="1:5">
      <c r="A60" s="71"/>
      <c r="B60" s="72"/>
      <c r="C60" s="27"/>
      <c r="D60" s="23" t="s">
        <v>3064</v>
      </c>
      <c r="E60" s="74"/>
    </row>
    <row r="61" s="2" customFormat="1" ht="34.15" customHeight="1" spans="1:5">
      <c r="A61" s="71"/>
      <c r="B61" s="72"/>
      <c r="C61" s="27"/>
      <c r="D61" s="23" t="s">
        <v>3065</v>
      </c>
      <c r="E61" s="74"/>
    </row>
    <row r="62" s="2" customFormat="1" ht="34.15" customHeight="1" spans="1:5">
      <c r="A62" s="71"/>
      <c r="B62" s="72"/>
      <c r="C62" s="31"/>
      <c r="D62" s="23" t="s">
        <v>3066</v>
      </c>
      <c r="E62" s="74"/>
    </row>
    <row r="63" s="2" customFormat="1" ht="34.15" customHeight="1" spans="1:5">
      <c r="A63" s="67">
        <v>11</v>
      </c>
      <c r="B63" s="68" t="s">
        <v>1315</v>
      </c>
      <c r="C63" s="9" t="s">
        <v>3067</v>
      </c>
      <c r="D63" s="10" t="s">
        <v>3068</v>
      </c>
      <c r="E63" s="69" t="str">
        <f>HYPERLINK("http://blogfile.huashijingji.com/BlogFile/493-齐划然老师.zip","课程包下载")</f>
        <v>课程包下载</v>
      </c>
    </row>
    <row r="64" s="2" customFormat="1" ht="34.15" customHeight="1" spans="1:5">
      <c r="A64" s="67"/>
      <c r="B64" s="68"/>
      <c r="C64" s="14"/>
      <c r="D64" s="10" t="s">
        <v>3069</v>
      </c>
      <c r="E64" s="70"/>
    </row>
    <row r="65" s="2" customFormat="1" ht="34.15" customHeight="1" spans="1:5">
      <c r="A65" s="67"/>
      <c r="B65" s="68"/>
      <c r="C65" s="14"/>
      <c r="D65" s="10" t="s">
        <v>3070</v>
      </c>
      <c r="E65" s="70"/>
    </row>
    <row r="66" s="2" customFormat="1" ht="34.15" customHeight="1" spans="1:5">
      <c r="A66" s="67"/>
      <c r="B66" s="68"/>
      <c r="C66" s="14"/>
      <c r="D66" s="10" t="s">
        <v>3071</v>
      </c>
      <c r="E66" s="70"/>
    </row>
    <row r="67" s="2" customFormat="1" ht="34.15" customHeight="1" spans="1:5">
      <c r="A67" s="67"/>
      <c r="B67" s="68"/>
      <c r="C67" s="14"/>
      <c r="D67" s="10" t="s">
        <v>3072</v>
      </c>
      <c r="E67" s="70"/>
    </row>
    <row r="68" s="2" customFormat="1" ht="34.15" customHeight="1" spans="1:5">
      <c r="A68" s="67"/>
      <c r="B68" s="68"/>
      <c r="C68" s="18"/>
      <c r="D68" s="10" t="s">
        <v>3073</v>
      </c>
      <c r="E68" s="70"/>
    </row>
    <row r="69" s="2" customFormat="1" ht="34.15" customHeight="1" spans="1:5">
      <c r="A69" s="71">
        <v>12</v>
      </c>
      <c r="B69" s="72" t="s">
        <v>1740</v>
      </c>
      <c r="C69" s="22" t="s">
        <v>3074</v>
      </c>
      <c r="D69" s="23" t="s">
        <v>3075</v>
      </c>
      <c r="E69" s="73" t="str">
        <f>HYPERLINK("http://blogfile.huashijingji.com/BlogFile/629-李雪梅老师.zip","课程包下载")</f>
        <v>课程包下载</v>
      </c>
    </row>
    <row r="70" s="2" customFormat="1" ht="34.15" customHeight="1" spans="1:5">
      <c r="A70" s="71"/>
      <c r="B70" s="72"/>
      <c r="C70" s="27"/>
      <c r="D70" s="23" t="s">
        <v>3076</v>
      </c>
      <c r="E70" s="74"/>
    </row>
    <row r="71" s="2" customFormat="1" ht="34.15" customHeight="1" spans="1:5">
      <c r="A71" s="71"/>
      <c r="B71" s="72"/>
      <c r="C71" s="27"/>
      <c r="D71" s="23" t="s">
        <v>3077</v>
      </c>
      <c r="E71" s="74"/>
    </row>
    <row r="72" s="2" customFormat="1" ht="34.15" customHeight="1" spans="1:5">
      <c r="A72" s="71"/>
      <c r="B72" s="72"/>
      <c r="C72" s="27"/>
      <c r="D72" s="23" t="s">
        <v>3023</v>
      </c>
      <c r="E72" s="74"/>
    </row>
    <row r="73" s="2" customFormat="1" ht="34.15" customHeight="1" spans="1:5">
      <c r="A73" s="71"/>
      <c r="B73" s="72"/>
      <c r="C73" s="27"/>
      <c r="D73" s="23" t="s">
        <v>3078</v>
      </c>
      <c r="E73" s="74"/>
    </row>
    <row r="74" s="2" customFormat="1" ht="34.15" customHeight="1" spans="1:5">
      <c r="A74" s="71"/>
      <c r="B74" s="72"/>
      <c r="C74" s="31"/>
      <c r="D74" s="23" t="s">
        <v>3079</v>
      </c>
      <c r="E74" s="74"/>
    </row>
  </sheetData>
  <mergeCells count="49">
    <mergeCell ref="A1:E1"/>
    <mergeCell ref="A3:A8"/>
    <mergeCell ref="A9:A14"/>
    <mergeCell ref="A15:A20"/>
    <mergeCell ref="A21:A26"/>
    <mergeCell ref="A27:A32"/>
    <mergeCell ref="A33:A38"/>
    <mergeCell ref="A39:A44"/>
    <mergeCell ref="A45:A50"/>
    <mergeCell ref="A51:A56"/>
    <mergeCell ref="A57:A62"/>
    <mergeCell ref="A63:A68"/>
    <mergeCell ref="A69:A74"/>
    <mergeCell ref="B3:B8"/>
    <mergeCell ref="B9:B14"/>
    <mergeCell ref="B15:B20"/>
    <mergeCell ref="B21:B26"/>
    <mergeCell ref="B27:B32"/>
    <mergeCell ref="B33:B38"/>
    <mergeCell ref="B39:B44"/>
    <mergeCell ref="B45:B50"/>
    <mergeCell ref="B51:B56"/>
    <mergeCell ref="B57:B62"/>
    <mergeCell ref="B63:B68"/>
    <mergeCell ref="B69:B74"/>
    <mergeCell ref="C3:C8"/>
    <mergeCell ref="C9:C14"/>
    <mergeCell ref="C15:C20"/>
    <mergeCell ref="C21:C26"/>
    <mergeCell ref="C27:C32"/>
    <mergeCell ref="C33:C38"/>
    <mergeCell ref="C39:C44"/>
    <mergeCell ref="C45:C50"/>
    <mergeCell ref="C51:C56"/>
    <mergeCell ref="C57:C62"/>
    <mergeCell ref="C63:C68"/>
    <mergeCell ref="C69:C74"/>
    <mergeCell ref="E3:E8"/>
    <mergeCell ref="E9:E14"/>
    <mergeCell ref="E15:E20"/>
    <mergeCell ref="E21:E26"/>
    <mergeCell ref="E27:E32"/>
    <mergeCell ref="E33:E38"/>
    <mergeCell ref="E39:E44"/>
    <mergeCell ref="E45:E50"/>
    <mergeCell ref="E51:E56"/>
    <mergeCell ref="E57:E62"/>
    <mergeCell ref="E63:E68"/>
    <mergeCell ref="E69:E74"/>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2"/>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9" defaultRowHeight="20.25" outlineLevelCol="4"/>
  <cols>
    <col min="1" max="1" width="19.5" customWidth="1"/>
    <col min="2" max="2" width="21" customWidth="1"/>
    <col min="3" max="4" width="67.625" style="3" customWidth="1"/>
    <col min="5" max="5" width="18.375" style="3" customWidth="1"/>
  </cols>
  <sheetData>
    <row r="1" ht="136.5" customHeight="1" spans="1:5">
      <c r="A1" s="75"/>
      <c r="B1" s="75"/>
      <c r="C1" s="75"/>
      <c r="D1" s="75"/>
      <c r="E1" s="75"/>
    </row>
    <row r="2" s="40" customFormat="1" ht="34.15" customHeight="1" spans="1:5">
      <c r="A2" s="5" t="s">
        <v>0</v>
      </c>
      <c r="B2" s="5" t="s">
        <v>1</v>
      </c>
      <c r="C2" s="5" t="s">
        <v>2850</v>
      </c>
      <c r="D2" s="5" t="s">
        <v>2851</v>
      </c>
      <c r="E2" s="5" t="s">
        <v>2852</v>
      </c>
    </row>
    <row r="3" s="2" customFormat="1" ht="34.15" customHeight="1" spans="1:5">
      <c r="A3" s="67">
        <v>1</v>
      </c>
      <c r="B3" s="68" t="s">
        <v>906</v>
      </c>
      <c r="C3" s="9" t="s">
        <v>3080</v>
      </c>
      <c r="D3" s="10" t="s">
        <v>3081</v>
      </c>
      <c r="E3" s="69" t="str">
        <f>HYPERLINK("http://blogfile.huashijingji.com/BlogFile/348-张蕾老师.zip","课程包下载")</f>
        <v>课程包下载</v>
      </c>
    </row>
    <row r="4" s="2" customFormat="1" ht="34.15" customHeight="1" spans="1:5">
      <c r="A4" s="67"/>
      <c r="B4" s="68"/>
      <c r="C4" s="14"/>
      <c r="D4" s="10" t="s">
        <v>3082</v>
      </c>
      <c r="E4" s="70"/>
    </row>
    <row r="5" s="2" customFormat="1" ht="34.15" customHeight="1" spans="1:5">
      <c r="A5" s="67"/>
      <c r="B5" s="68"/>
      <c r="C5" s="14"/>
      <c r="D5" s="10" t="s">
        <v>3083</v>
      </c>
      <c r="E5" s="70"/>
    </row>
    <row r="6" s="2" customFormat="1" ht="34.15" customHeight="1" spans="1:5">
      <c r="A6" s="67"/>
      <c r="B6" s="68"/>
      <c r="C6" s="14"/>
      <c r="D6" s="10" t="s">
        <v>3084</v>
      </c>
      <c r="E6" s="70"/>
    </row>
    <row r="7" s="2" customFormat="1" ht="34.15" customHeight="1" spans="1:5">
      <c r="A7" s="67"/>
      <c r="B7" s="68"/>
      <c r="C7" s="14"/>
      <c r="D7" s="10" t="s">
        <v>3085</v>
      </c>
      <c r="E7" s="70"/>
    </row>
    <row r="8" s="2" customFormat="1" ht="34.15" customHeight="1" spans="1:5">
      <c r="A8" s="67"/>
      <c r="B8" s="68"/>
      <c r="C8" s="18"/>
      <c r="D8" s="10" t="s">
        <v>3086</v>
      </c>
      <c r="E8" s="70"/>
    </row>
    <row r="9" s="2" customFormat="1" ht="34.15" customHeight="1" spans="1:5">
      <c r="A9" s="71">
        <v>2</v>
      </c>
      <c r="B9" s="72" t="s">
        <v>670</v>
      </c>
      <c r="C9" s="22" t="s">
        <v>3087</v>
      </c>
      <c r="D9" s="23" t="s">
        <v>3088</v>
      </c>
      <c r="E9" s="73" t="str">
        <f>HYPERLINK("http://blogfile.huashijingji.com/BlogFile/245-周黎辉老师.zip","课程包下载")</f>
        <v>课程包下载</v>
      </c>
    </row>
    <row r="10" s="2" customFormat="1" ht="34.15" customHeight="1" spans="1:5">
      <c r="A10" s="71"/>
      <c r="B10" s="72"/>
      <c r="C10" s="27"/>
      <c r="D10" s="23" t="s">
        <v>3089</v>
      </c>
      <c r="E10" s="74"/>
    </row>
    <row r="11" s="2" customFormat="1" ht="34.15" customHeight="1" spans="1:5">
      <c r="A11" s="71"/>
      <c r="B11" s="72"/>
      <c r="C11" s="27"/>
      <c r="D11" s="23" t="s">
        <v>3090</v>
      </c>
      <c r="E11" s="74"/>
    </row>
    <row r="12" s="2" customFormat="1" ht="34.15" customHeight="1" spans="1:5">
      <c r="A12" s="71"/>
      <c r="B12" s="72"/>
      <c r="C12" s="27"/>
      <c r="D12" s="23" t="s">
        <v>3091</v>
      </c>
      <c r="E12" s="74"/>
    </row>
    <row r="13" s="2" customFormat="1" ht="34.15" customHeight="1" spans="1:5">
      <c r="A13" s="71"/>
      <c r="B13" s="72"/>
      <c r="C13" s="27"/>
      <c r="D13" s="23" t="s">
        <v>3092</v>
      </c>
      <c r="E13" s="74"/>
    </row>
    <row r="14" s="2" customFormat="1" ht="34.15" customHeight="1" spans="1:5">
      <c r="A14" s="71"/>
      <c r="B14" s="72"/>
      <c r="C14" s="31"/>
      <c r="D14" s="23" t="s">
        <v>3093</v>
      </c>
      <c r="E14" s="74"/>
    </row>
    <row r="15" s="2" customFormat="1" ht="34.15" customHeight="1" spans="1:5">
      <c r="A15" s="67">
        <v>3</v>
      </c>
      <c r="B15" s="68" t="s">
        <v>188</v>
      </c>
      <c r="C15" s="9" t="s">
        <v>3094</v>
      </c>
      <c r="D15" s="10" t="s">
        <v>3095</v>
      </c>
      <c r="E15" s="69" t="str">
        <f>HYPERLINK("http://blogfile.huashijingji.com/BlogFile/56-王若文老师.zip","课程包下载")</f>
        <v>课程包下载</v>
      </c>
    </row>
    <row r="16" s="2" customFormat="1" ht="34.15" customHeight="1" spans="1:5">
      <c r="A16" s="67"/>
      <c r="B16" s="68"/>
      <c r="C16" s="14"/>
      <c r="D16" s="10" t="s">
        <v>3096</v>
      </c>
      <c r="E16" s="70"/>
    </row>
    <row r="17" s="2" customFormat="1" ht="34.15" customHeight="1" spans="1:5">
      <c r="A17" s="67"/>
      <c r="B17" s="68"/>
      <c r="C17" s="14"/>
      <c r="D17" s="10" t="s">
        <v>3097</v>
      </c>
      <c r="E17" s="70"/>
    </row>
    <row r="18" s="2" customFormat="1" ht="34.15" customHeight="1" spans="1:5">
      <c r="A18" s="67"/>
      <c r="B18" s="68"/>
      <c r="C18" s="14"/>
      <c r="D18" s="10" t="s">
        <v>2875</v>
      </c>
      <c r="E18" s="70"/>
    </row>
    <row r="19" s="2" customFormat="1" ht="34.15" customHeight="1" spans="1:5">
      <c r="A19" s="67"/>
      <c r="B19" s="68"/>
      <c r="C19" s="14"/>
      <c r="D19" s="10" t="s">
        <v>3098</v>
      </c>
      <c r="E19" s="70"/>
    </row>
    <row r="20" s="2" customFormat="1" ht="34.15" customHeight="1" spans="1:5">
      <c r="A20" s="67"/>
      <c r="B20" s="68"/>
      <c r="C20" s="18"/>
      <c r="D20" s="10" t="s">
        <v>3099</v>
      </c>
      <c r="E20" s="70"/>
    </row>
    <row r="21" s="2" customFormat="1" ht="34.15" customHeight="1" spans="1:5">
      <c r="A21" s="71">
        <v>4</v>
      </c>
      <c r="B21" s="72" t="s">
        <v>202</v>
      </c>
      <c r="C21" s="22" t="s">
        <v>3100</v>
      </c>
      <c r="D21" s="23" t="s">
        <v>3101</v>
      </c>
      <c r="E21" s="73" t="str">
        <f>HYPERLINK("http://blogfile.huashijingji.com/BlogFile/61-张国银老师.zip","课程包下载")</f>
        <v>课程包下载</v>
      </c>
    </row>
    <row r="22" s="2" customFormat="1" ht="34.15" customHeight="1" spans="1:5">
      <c r="A22" s="71"/>
      <c r="B22" s="72"/>
      <c r="C22" s="27"/>
      <c r="D22" s="23" t="s">
        <v>3096</v>
      </c>
      <c r="E22" s="74"/>
    </row>
    <row r="23" s="2" customFormat="1" ht="34.15" customHeight="1" spans="1:5">
      <c r="A23" s="71"/>
      <c r="B23" s="72"/>
      <c r="C23" s="27"/>
      <c r="D23" s="23" t="s">
        <v>3102</v>
      </c>
      <c r="E23" s="74"/>
    </row>
    <row r="24" s="2" customFormat="1" ht="34.15" customHeight="1" spans="1:5">
      <c r="A24" s="71"/>
      <c r="B24" s="72"/>
      <c r="C24" s="27"/>
      <c r="D24" s="23" t="s">
        <v>3103</v>
      </c>
      <c r="E24" s="74"/>
    </row>
    <row r="25" s="2" customFormat="1" ht="34.15" customHeight="1" spans="1:5">
      <c r="A25" s="71"/>
      <c r="B25" s="72"/>
      <c r="C25" s="27"/>
      <c r="D25" s="23" t="s">
        <v>3104</v>
      </c>
      <c r="E25" s="74"/>
    </row>
    <row r="26" s="2" customFormat="1" ht="34.15" customHeight="1" spans="1:5">
      <c r="A26" s="71"/>
      <c r="B26" s="72"/>
      <c r="C26" s="31"/>
      <c r="D26" s="23" t="s">
        <v>3105</v>
      </c>
      <c r="E26" s="74"/>
    </row>
    <row r="27" s="2" customFormat="1" ht="34.15" customHeight="1" spans="1:5">
      <c r="A27" s="67">
        <v>5</v>
      </c>
      <c r="B27" s="68" t="s">
        <v>213</v>
      </c>
      <c r="C27" s="9" t="s">
        <v>3106</v>
      </c>
      <c r="D27" s="10" t="s">
        <v>3107</v>
      </c>
      <c r="E27" s="69" t="str">
        <f>HYPERLINK("http://blogfile.huashijingji.com/BlogFile/63-刘涛老师.zip","课程包下载")</f>
        <v>课程包下载</v>
      </c>
    </row>
    <row r="28" s="2" customFormat="1" ht="34.15" customHeight="1" spans="1:5">
      <c r="A28" s="67"/>
      <c r="B28" s="68"/>
      <c r="C28" s="14"/>
      <c r="D28" s="10" t="s">
        <v>3108</v>
      </c>
      <c r="E28" s="70"/>
    </row>
    <row r="29" s="2" customFormat="1" ht="34.15" customHeight="1" spans="1:5">
      <c r="A29" s="67"/>
      <c r="B29" s="68"/>
      <c r="C29" s="14"/>
      <c r="D29" s="10" t="s">
        <v>3109</v>
      </c>
      <c r="E29" s="70"/>
    </row>
    <row r="30" s="2" customFormat="1" ht="34.15" customHeight="1" spans="1:5">
      <c r="A30" s="67"/>
      <c r="B30" s="68"/>
      <c r="C30" s="14"/>
      <c r="D30" s="10" t="s">
        <v>3110</v>
      </c>
      <c r="E30" s="70"/>
    </row>
    <row r="31" s="2" customFormat="1" ht="34.15" customHeight="1" spans="1:5">
      <c r="A31" s="67"/>
      <c r="B31" s="68"/>
      <c r="C31" s="14"/>
      <c r="D31" s="10" t="s">
        <v>3111</v>
      </c>
      <c r="E31" s="70"/>
    </row>
    <row r="32" s="2" customFormat="1" ht="34.15" customHeight="1" spans="1:5">
      <c r="A32" s="67"/>
      <c r="B32" s="68"/>
      <c r="C32" s="18"/>
      <c r="D32" s="10" t="s">
        <v>3112</v>
      </c>
      <c r="E32" s="70"/>
    </row>
    <row r="33" s="2" customFormat="1" ht="34.15" customHeight="1" spans="1:5">
      <c r="A33" s="71">
        <v>6</v>
      </c>
      <c r="B33" s="72" t="s">
        <v>238</v>
      </c>
      <c r="C33" s="22" t="s">
        <v>3113</v>
      </c>
      <c r="D33" s="23" t="s">
        <v>3114</v>
      </c>
      <c r="E33" s="73" t="str">
        <f>HYPERLINK("http://blogfile.huashijingji.com/BlogFile/76-胡建华老师.zip","课程包下载")</f>
        <v>课程包下载</v>
      </c>
    </row>
    <row r="34" s="2" customFormat="1" ht="34.15" customHeight="1" spans="1:5">
      <c r="A34" s="71"/>
      <c r="B34" s="72"/>
      <c r="C34" s="27"/>
      <c r="D34" s="23" t="s">
        <v>3115</v>
      </c>
      <c r="E34" s="74"/>
    </row>
    <row r="35" s="2" customFormat="1" ht="34.15" customHeight="1" spans="1:5">
      <c r="A35" s="71"/>
      <c r="B35" s="72"/>
      <c r="C35" s="27"/>
      <c r="D35" s="23" t="s">
        <v>3116</v>
      </c>
      <c r="E35" s="74"/>
    </row>
    <row r="36" s="2" customFormat="1" ht="34.15" customHeight="1" spans="1:5">
      <c r="A36" s="71"/>
      <c r="B36" s="72"/>
      <c r="C36" s="27"/>
      <c r="D36" s="23" t="s">
        <v>3117</v>
      </c>
      <c r="E36" s="74"/>
    </row>
    <row r="37" s="2" customFormat="1" ht="34.15" customHeight="1" spans="1:5">
      <c r="A37" s="71"/>
      <c r="B37" s="72"/>
      <c r="C37" s="27"/>
      <c r="D37" s="23" t="s">
        <v>3118</v>
      </c>
      <c r="E37" s="74"/>
    </row>
    <row r="38" s="2" customFormat="1" ht="34.15" customHeight="1" spans="1:5">
      <c r="A38" s="71"/>
      <c r="B38" s="72"/>
      <c r="C38" s="31"/>
      <c r="D38" s="23" t="s">
        <v>3119</v>
      </c>
      <c r="E38" s="74"/>
    </row>
    <row r="39" s="2" customFormat="1" ht="34.15" customHeight="1" spans="1:5">
      <c r="A39" s="67">
        <v>7</v>
      </c>
      <c r="B39" s="68" t="s">
        <v>243</v>
      </c>
      <c r="C39" s="9" t="s">
        <v>3120</v>
      </c>
      <c r="D39" s="10" t="s">
        <v>3121</v>
      </c>
      <c r="E39" s="69" t="str">
        <f>HYPERLINK("http://blogfile.huashijingji.com/BlogFile/77-尹树刚老师.zip","课程包下载")</f>
        <v>课程包下载</v>
      </c>
    </row>
    <row r="40" s="2" customFormat="1" ht="34.15" customHeight="1" spans="1:5">
      <c r="A40" s="67"/>
      <c r="B40" s="68"/>
      <c r="C40" s="14"/>
      <c r="D40" s="10" t="s">
        <v>3122</v>
      </c>
      <c r="E40" s="70"/>
    </row>
    <row r="41" s="2" customFormat="1" ht="34.15" customHeight="1" spans="1:5">
      <c r="A41" s="67"/>
      <c r="B41" s="68"/>
      <c r="C41" s="14"/>
      <c r="D41" s="10" t="s">
        <v>3123</v>
      </c>
      <c r="E41" s="70"/>
    </row>
    <row r="42" s="2" customFormat="1" ht="34.15" customHeight="1" spans="1:5">
      <c r="A42" s="67"/>
      <c r="B42" s="68"/>
      <c r="C42" s="14"/>
      <c r="D42" s="10" t="s">
        <v>3124</v>
      </c>
      <c r="E42" s="70"/>
    </row>
    <row r="43" s="2" customFormat="1" ht="34.15" customHeight="1" spans="1:5">
      <c r="A43" s="67"/>
      <c r="B43" s="68"/>
      <c r="C43" s="14"/>
      <c r="D43" s="10" t="s">
        <v>3125</v>
      </c>
      <c r="E43" s="70"/>
    </row>
    <row r="44" s="2" customFormat="1" ht="34.15" customHeight="1" spans="1:5">
      <c r="A44" s="67"/>
      <c r="B44" s="68"/>
      <c r="C44" s="18"/>
      <c r="D44" s="10" t="s">
        <v>3126</v>
      </c>
      <c r="E44" s="70"/>
    </row>
    <row r="45" s="2" customFormat="1" ht="34.15" customHeight="1" spans="1:5">
      <c r="A45" s="71">
        <v>8</v>
      </c>
      <c r="B45" s="72" t="s">
        <v>475</v>
      </c>
      <c r="C45" s="22" t="s">
        <v>3127</v>
      </c>
      <c r="D45" s="23" t="s">
        <v>3128</v>
      </c>
      <c r="E45" s="73" t="str">
        <f>HYPERLINK("http://blogfile.huashijingji.com/BlogFile/167-秦浩洋老师.zip","课程包下载")</f>
        <v>课程包下载</v>
      </c>
    </row>
    <row r="46" s="2" customFormat="1" ht="34.15" customHeight="1" spans="1:5">
      <c r="A46" s="71"/>
      <c r="B46" s="72"/>
      <c r="C46" s="27"/>
      <c r="D46" s="23" t="s">
        <v>3129</v>
      </c>
      <c r="E46" s="74"/>
    </row>
    <row r="47" s="2" customFormat="1" ht="34.15" customHeight="1" spans="1:5">
      <c r="A47" s="71"/>
      <c r="B47" s="72"/>
      <c r="C47" s="27"/>
      <c r="D47" s="23" t="s">
        <v>3130</v>
      </c>
      <c r="E47" s="74"/>
    </row>
    <row r="48" s="2" customFormat="1" ht="34.15" customHeight="1" spans="1:5">
      <c r="A48" s="71"/>
      <c r="B48" s="72"/>
      <c r="C48" s="27"/>
      <c r="D48" s="23" t="s">
        <v>3131</v>
      </c>
      <c r="E48" s="74"/>
    </row>
    <row r="49" s="2" customFormat="1" ht="34.15" customHeight="1" spans="1:5">
      <c r="A49" s="71"/>
      <c r="B49" s="72"/>
      <c r="C49" s="27"/>
      <c r="D49" s="23" t="s">
        <v>3132</v>
      </c>
      <c r="E49" s="74"/>
    </row>
    <row r="50" s="2" customFormat="1" ht="34.15" customHeight="1" spans="1:5">
      <c r="A50" s="71"/>
      <c r="B50" s="72"/>
      <c r="C50" s="31"/>
      <c r="D50" s="23" t="s">
        <v>3133</v>
      </c>
      <c r="E50" s="74"/>
    </row>
    <row r="51" s="2" customFormat="1" ht="34.15" customHeight="1" spans="1:5">
      <c r="A51" s="67">
        <v>9</v>
      </c>
      <c r="B51" s="68" t="s">
        <v>496</v>
      </c>
      <c r="C51" s="9" t="s">
        <v>3134</v>
      </c>
      <c r="D51" s="10" t="s">
        <v>3135</v>
      </c>
      <c r="E51" s="69" t="str">
        <f>HYPERLINK("http://blogfile.huashijingji.com/BlogFile/177-阎金岱老师.zip","课程包下载")</f>
        <v>课程包下载</v>
      </c>
    </row>
    <row r="52" s="2" customFormat="1" ht="34.15" customHeight="1" spans="1:5">
      <c r="A52" s="67"/>
      <c r="B52" s="68"/>
      <c r="C52" s="14"/>
      <c r="D52" s="10" t="s">
        <v>3136</v>
      </c>
      <c r="E52" s="70"/>
    </row>
    <row r="53" s="2" customFormat="1" ht="34.15" customHeight="1" spans="1:5">
      <c r="A53" s="67"/>
      <c r="B53" s="68"/>
      <c r="C53" s="14"/>
      <c r="D53" s="10" t="s">
        <v>3137</v>
      </c>
      <c r="E53" s="70"/>
    </row>
    <row r="54" s="2" customFormat="1" ht="34.15" customHeight="1" spans="1:5">
      <c r="A54" s="67"/>
      <c r="B54" s="68"/>
      <c r="C54" s="14"/>
      <c r="D54" s="10" t="s">
        <v>3138</v>
      </c>
      <c r="E54" s="70"/>
    </row>
    <row r="55" s="2" customFormat="1" ht="34.15" customHeight="1" spans="1:5">
      <c r="A55" s="67"/>
      <c r="B55" s="68"/>
      <c r="C55" s="14"/>
      <c r="D55" s="10" t="s">
        <v>3139</v>
      </c>
      <c r="E55" s="70"/>
    </row>
    <row r="56" s="2" customFormat="1" ht="34.15" customHeight="1" spans="1:5">
      <c r="A56" s="67"/>
      <c r="B56" s="68"/>
      <c r="C56" s="18"/>
      <c r="D56" s="10" t="s">
        <v>3140</v>
      </c>
      <c r="E56" s="70"/>
    </row>
    <row r="57" s="2" customFormat="1" ht="34.15" customHeight="1" spans="1:5">
      <c r="A57" s="71">
        <v>10</v>
      </c>
      <c r="B57" s="72" t="s">
        <v>524</v>
      </c>
      <c r="C57" s="22" t="s">
        <v>3141</v>
      </c>
      <c r="D57" s="23" t="s">
        <v>3142</v>
      </c>
      <c r="E57" s="73" t="str">
        <f>HYPERLINK("http://blogfile.huashijingji.com/BlogFile/187-赵伟功老师.zip","课程包下载")</f>
        <v>课程包下载</v>
      </c>
    </row>
    <row r="58" s="2" customFormat="1" ht="34.15" customHeight="1" spans="1:5">
      <c r="A58" s="71"/>
      <c r="B58" s="72"/>
      <c r="C58" s="27"/>
      <c r="D58" s="23" t="s">
        <v>3143</v>
      </c>
      <c r="E58" s="74"/>
    </row>
    <row r="59" s="2" customFormat="1" ht="34.15" customHeight="1" spans="1:5">
      <c r="A59" s="71"/>
      <c r="B59" s="72"/>
      <c r="C59" s="27"/>
      <c r="D59" s="23" t="s">
        <v>3144</v>
      </c>
      <c r="E59" s="74"/>
    </row>
    <row r="60" s="2" customFormat="1" ht="34.15" customHeight="1" spans="1:5">
      <c r="A60" s="71"/>
      <c r="B60" s="72"/>
      <c r="C60" s="27"/>
      <c r="D60" s="23" t="s">
        <v>3145</v>
      </c>
      <c r="E60" s="74"/>
    </row>
    <row r="61" s="2" customFormat="1" ht="34.15" customHeight="1" spans="1:5">
      <c r="A61" s="71"/>
      <c r="B61" s="72"/>
      <c r="C61" s="27"/>
      <c r="D61" s="23" t="s">
        <v>3146</v>
      </c>
      <c r="E61" s="74"/>
    </row>
    <row r="62" s="2" customFormat="1" ht="34.15" customHeight="1" spans="1:5">
      <c r="A62" s="71"/>
      <c r="B62" s="72"/>
      <c r="C62" s="31"/>
      <c r="D62" s="23" t="s">
        <v>3147</v>
      </c>
      <c r="E62" s="74"/>
    </row>
    <row r="63" s="2" customFormat="1" ht="34.15" customHeight="1" spans="1:5">
      <c r="A63" s="67">
        <v>11</v>
      </c>
      <c r="B63" s="68" t="s">
        <v>674</v>
      </c>
      <c r="C63" s="9" t="s">
        <v>3148</v>
      </c>
      <c r="D63" s="10" t="s">
        <v>3149</v>
      </c>
      <c r="E63" s="69" t="str">
        <f>HYPERLINK("http://blogfile.huashijingji.com/BlogFile/249-曾秋香老师.zip","课程包下载")</f>
        <v>课程包下载</v>
      </c>
    </row>
    <row r="64" s="2" customFormat="1" ht="34.15" customHeight="1" spans="1:5">
      <c r="A64" s="67"/>
      <c r="B64" s="68"/>
      <c r="C64" s="14"/>
      <c r="D64" s="10" t="s">
        <v>3150</v>
      </c>
      <c r="E64" s="70"/>
    </row>
    <row r="65" s="2" customFormat="1" ht="34.15" customHeight="1" spans="1:5">
      <c r="A65" s="67"/>
      <c r="B65" s="68"/>
      <c r="C65" s="14"/>
      <c r="D65" s="10" t="s">
        <v>3151</v>
      </c>
      <c r="E65" s="70"/>
    </row>
    <row r="66" s="2" customFormat="1" ht="34.15" customHeight="1" spans="1:5">
      <c r="A66" s="67"/>
      <c r="B66" s="68"/>
      <c r="C66" s="14"/>
      <c r="D66" s="10" t="s">
        <v>3152</v>
      </c>
      <c r="E66" s="70"/>
    </row>
    <row r="67" s="2" customFormat="1" ht="34.15" customHeight="1" spans="1:5">
      <c r="A67" s="67"/>
      <c r="B67" s="68"/>
      <c r="C67" s="14"/>
      <c r="D67" s="10" t="s">
        <v>3153</v>
      </c>
      <c r="E67" s="70"/>
    </row>
    <row r="68" s="2" customFormat="1" ht="34.15" customHeight="1" spans="1:5">
      <c r="A68" s="67"/>
      <c r="B68" s="68"/>
      <c r="C68" s="18"/>
      <c r="D68" s="10" t="s">
        <v>3154</v>
      </c>
      <c r="E68" s="70"/>
    </row>
    <row r="69" s="2" customFormat="1" ht="34.15" customHeight="1" spans="1:5">
      <c r="A69" s="71">
        <v>12</v>
      </c>
      <c r="B69" s="72" t="s">
        <v>839</v>
      </c>
      <c r="C69" s="22" t="s">
        <v>3155</v>
      </c>
      <c r="D69" s="23" t="s">
        <v>3156</v>
      </c>
      <c r="E69" s="73" t="str">
        <f>HYPERLINK("http://blogfile.huashijingji.com/BlogFile/323-周建华老师.zip","课程包下载")</f>
        <v>课程包下载</v>
      </c>
    </row>
    <row r="70" s="2" customFormat="1" ht="34.15" customHeight="1" spans="1:5">
      <c r="A70" s="71"/>
      <c r="B70" s="72"/>
      <c r="C70" s="27"/>
      <c r="D70" s="23" t="s">
        <v>3157</v>
      </c>
      <c r="E70" s="74"/>
    </row>
    <row r="71" s="2" customFormat="1" ht="34.15" customHeight="1" spans="1:5">
      <c r="A71" s="71"/>
      <c r="B71" s="72"/>
      <c r="C71" s="27"/>
      <c r="D71" s="23" t="s">
        <v>3158</v>
      </c>
      <c r="E71" s="74"/>
    </row>
    <row r="72" s="2" customFormat="1" ht="34.15" customHeight="1" spans="1:5">
      <c r="A72" s="71"/>
      <c r="B72" s="72"/>
      <c r="C72" s="27"/>
      <c r="D72" s="23" t="s">
        <v>3159</v>
      </c>
      <c r="E72" s="74"/>
    </row>
    <row r="73" s="2" customFormat="1" ht="34.15" customHeight="1" spans="1:5">
      <c r="A73" s="71"/>
      <c r="B73" s="72"/>
      <c r="C73" s="27"/>
      <c r="D73" s="23" t="s">
        <v>3160</v>
      </c>
      <c r="E73" s="74"/>
    </row>
    <row r="74" s="2" customFormat="1" ht="34.15" customHeight="1" spans="1:5">
      <c r="A74" s="71"/>
      <c r="B74" s="72"/>
      <c r="C74" s="31"/>
      <c r="D74" s="23" t="s">
        <v>3161</v>
      </c>
      <c r="E74" s="74"/>
    </row>
    <row r="75" s="2" customFormat="1" ht="34.15" customHeight="1" spans="1:5">
      <c r="A75" s="67">
        <v>13</v>
      </c>
      <c r="B75" s="68" t="s">
        <v>139</v>
      </c>
      <c r="C75" s="9" t="s">
        <v>3162</v>
      </c>
      <c r="D75" s="10" t="s">
        <v>3163</v>
      </c>
      <c r="E75" s="69" t="str">
        <f>HYPERLINK("http://blogfile.huashijingji.com/BlogFile/41-严红艳老师.zip","课程包下载")</f>
        <v>课程包下载</v>
      </c>
    </row>
    <row r="76" s="2" customFormat="1" ht="34.15" customHeight="1" spans="1:5">
      <c r="A76" s="67"/>
      <c r="B76" s="68"/>
      <c r="C76" s="14"/>
      <c r="D76" s="10" t="s">
        <v>3164</v>
      </c>
      <c r="E76" s="70"/>
    </row>
    <row r="77" s="2" customFormat="1" ht="34.15" customHeight="1" spans="1:5">
      <c r="A77" s="67"/>
      <c r="B77" s="68"/>
      <c r="C77" s="14"/>
      <c r="D77" s="10" t="s">
        <v>3165</v>
      </c>
      <c r="E77" s="70"/>
    </row>
    <row r="78" s="2" customFormat="1" ht="34.15" customHeight="1" spans="1:5">
      <c r="A78" s="67"/>
      <c r="B78" s="68"/>
      <c r="C78" s="14"/>
      <c r="D78" s="10" t="s">
        <v>3166</v>
      </c>
      <c r="E78" s="70"/>
    </row>
    <row r="79" s="2" customFormat="1" ht="34.15" customHeight="1" spans="1:5">
      <c r="A79" s="67"/>
      <c r="B79" s="68"/>
      <c r="C79" s="14"/>
      <c r="D79" s="10" t="s">
        <v>3167</v>
      </c>
      <c r="E79" s="70"/>
    </row>
    <row r="80" s="2" customFormat="1" ht="34.15" customHeight="1" spans="1:5">
      <c r="A80" s="67"/>
      <c r="B80" s="68"/>
      <c r="C80" s="18"/>
      <c r="D80" s="10" t="s">
        <v>3168</v>
      </c>
      <c r="E80" s="70"/>
    </row>
    <row r="81" s="2" customFormat="1" ht="34.15" customHeight="1" spans="1:5">
      <c r="A81" s="71">
        <v>14</v>
      </c>
      <c r="B81" s="72" t="s">
        <v>192</v>
      </c>
      <c r="C81" s="22" t="s">
        <v>3169</v>
      </c>
      <c r="D81" s="23" t="s">
        <v>3170</v>
      </c>
      <c r="E81" s="73" t="str">
        <f>HYPERLINK("http://blogfile.huashijingji.com/BlogFile/57-林广亮老师.zip","课程包下载")</f>
        <v>课程包下载</v>
      </c>
    </row>
    <row r="82" s="2" customFormat="1" ht="34.15" customHeight="1" spans="1:5">
      <c r="A82" s="71"/>
      <c r="B82" s="72"/>
      <c r="C82" s="27"/>
      <c r="D82" s="23" t="s">
        <v>3171</v>
      </c>
      <c r="E82" s="74"/>
    </row>
    <row r="83" s="2" customFormat="1" ht="34.15" customHeight="1" spans="1:5">
      <c r="A83" s="71"/>
      <c r="B83" s="72"/>
      <c r="C83" s="27"/>
      <c r="D83" s="23" t="s">
        <v>3172</v>
      </c>
      <c r="E83" s="74"/>
    </row>
    <row r="84" s="2" customFormat="1" ht="34.15" customHeight="1" spans="1:5">
      <c r="A84" s="71"/>
      <c r="B84" s="72"/>
      <c r="C84" s="27"/>
      <c r="D84" s="23" t="s">
        <v>3173</v>
      </c>
      <c r="E84" s="74"/>
    </row>
    <row r="85" s="2" customFormat="1" ht="34.15" customHeight="1" spans="1:5">
      <c r="A85" s="71"/>
      <c r="B85" s="72"/>
      <c r="C85" s="27"/>
      <c r="D85" s="23" t="s">
        <v>3174</v>
      </c>
      <c r="E85" s="74"/>
    </row>
    <row r="86" s="2" customFormat="1" ht="34.15" customHeight="1" spans="1:5">
      <c r="A86" s="71"/>
      <c r="B86" s="72"/>
      <c r="C86" s="31"/>
      <c r="D86" s="23" t="s">
        <v>3175</v>
      </c>
      <c r="E86" s="74"/>
    </row>
    <row r="87" s="2" customFormat="1" ht="34.15" customHeight="1" spans="1:5">
      <c r="A87" s="67">
        <v>15</v>
      </c>
      <c r="B87" s="68" t="s">
        <v>197</v>
      </c>
      <c r="C87" s="9" t="s">
        <v>3176</v>
      </c>
      <c r="D87" s="10" t="s">
        <v>3177</v>
      </c>
      <c r="E87" s="69" t="str">
        <f>HYPERLINK("http://blogfile.huashijingji.com/BlogFile/60-陈西君老师.zip","课程包下载")</f>
        <v>课程包下载</v>
      </c>
    </row>
    <row r="88" s="2" customFormat="1" ht="34.15" customHeight="1" spans="1:5">
      <c r="A88" s="67"/>
      <c r="B88" s="68"/>
      <c r="C88" s="14"/>
      <c r="D88" s="10" t="s">
        <v>3178</v>
      </c>
      <c r="E88" s="70"/>
    </row>
    <row r="89" s="2" customFormat="1" ht="34.15" customHeight="1" spans="1:5">
      <c r="A89" s="67"/>
      <c r="B89" s="68"/>
      <c r="C89" s="14"/>
      <c r="D89" s="10" t="s">
        <v>3179</v>
      </c>
      <c r="E89" s="70"/>
    </row>
    <row r="90" s="2" customFormat="1" ht="34.15" customHeight="1" spans="1:5">
      <c r="A90" s="67"/>
      <c r="B90" s="68"/>
      <c r="C90" s="14"/>
      <c r="D90" s="10" t="s">
        <v>3180</v>
      </c>
      <c r="E90" s="70"/>
    </row>
    <row r="91" s="2" customFormat="1" ht="34.15" customHeight="1" spans="1:5">
      <c r="A91" s="67"/>
      <c r="B91" s="68"/>
      <c r="C91" s="14"/>
      <c r="D91" s="10" t="s">
        <v>3096</v>
      </c>
      <c r="E91" s="70"/>
    </row>
    <row r="92" s="2" customFormat="1" ht="34.15" customHeight="1" spans="1:5">
      <c r="A92" s="67"/>
      <c r="B92" s="68"/>
      <c r="C92" s="18"/>
      <c r="D92" s="10" t="s">
        <v>3181</v>
      </c>
      <c r="E92" s="70"/>
    </row>
    <row r="93" s="2" customFormat="1" ht="34.15" customHeight="1" spans="1:5">
      <c r="A93" s="71">
        <v>16</v>
      </c>
      <c r="B93" s="72" t="s">
        <v>412</v>
      </c>
      <c r="C93" s="22" t="s">
        <v>3182</v>
      </c>
      <c r="D93" s="23" t="s">
        <v>3183</v>
      </c>
      <c r="E93" s="73" t="str">
        <f>HYPERLINK("http://blogfile.huashijingji.com/BlogFile/141-杨楠老师.zip","课程包下载")</f>
        <v>课程包下载</v>
      </c>
    </row>
    <row r="94" s="2" customFormat="1" ht="34.15" customHeight="1" spans="1:5">
      <c r="A94" s="71"/>
      <c r="B94" s="72"/>
      <c r="C94" s="27"/>
      <c r="D94" s="23" t="s">
        <v>3184</v>
      </c>
      <c r="E94" s="74"/>
    </row>
    <row r="95" s="2" customFormat="1" ht="34.15" customHeight="1" spans="1:5">
      <c r="A95" s="71"/>
      <c r="B95" s="72"/>
      <c r="C95" s="27"/>
      <c r="D95" s="23" t="s">
        <v>3185</v>
      </c>
      <c r="E95" s="74"/>
    </row>
    <row r="96" s="2" customFormat="1" ht="34.15" customHeight="1" spans="1:5">
      <c r="A96" s="71"/>
      <c r="B96" s="72"/>
      <c r="C96" s="27"/>
      <c r="D96" s="23" t="s">
        <v>3186</v>
      </c>
      <c r="E96" s="74"/>
    </row>
    <row r="97" s="2" customFormat="1" ht="34.15" customHeight="1" spans="1:5">
      <c r="A97" s="71"/>
      <c r="B97" s="72"/>
      <c r="C97" s="27"/>
      <c r="D97" s="23" t="s">
        <v>3187</v>
      </c>
      <c r="E97" s="74"/>
    </row>
    <row r="98" s="2" customFormat="1" ht="34.15" customHeight="1" spans="1:5">
      <c r="A98" s="71"/>
      <c r="B98" s="72"/>
      <c r="C98" s="31"/>
      <c r="D98" s="23" t="s">
        <v>3188</v>
      </c>
      <c r="E98" s="74"/>
    </row>
    <row r="99" s="2" customFormat="1" ht="34.15" customHeight="1" spans="1:5">
      <c r="A99" s="67">
        <v>17</v>
      </c>
      <c r="B99" s="68" t="s">
        <v>460</v>
      </c>
      <c r="C99" s="9" t="s">
        <v>3189</v>
      </c>
      <c r="D99" s="10" t="s">
        <v>3190</v>
      </c>
      <c r="E99" s="69" t="str">
        <f>HYPERLINK("http://blogfile.huashijingji.com/BlogFile/161-李东老师.zip","课程包下载")</f>
        <v>课程包下载</v>
      </c>
    </row>
    <row r="100" s="2" customFormat="1" ht="34.15" customHeight="1" spans="1:5">
      <c r="A100" s="67"/>
      <c r="B100" s="68"/>
      <c r="C100" s="14"/>
      <c r="D100" s="10" t="s">
        <v>3191</v>
      </c>
      <c r="E100" s="70"/>
    </row>
    <row r="101" s="2" customFormat="1" ht="34.15" customHeight="1" spans="1:5">
      <c r="A101" s="67"/>
      <c r="B101" s="68"/>
      <c r="C101" s="14"/>
      <c r="D101" s="10" t="s">
        <v>3192</v>
      </c>
      <c r="E101" s="70"/>
    </row>
    <row r="102" s="2" customFormat="1" ht="34.15" customHeight="1" spans="1:5">
      <c r="A102" s="67"/>
      <c r="B102" s="68"/>
      <c r="C102" s="14"/>
      <c r="D102" s="10" t="s">
        <v>3193</v>
      </c>
      <c r="E102" s="70"/>
    </row>
    <row r="103" s="2" customFormat="1" ht="34.15" customHeight="1" spans="1:5">
      <c r="A103" s="67"/>
      <c r="B103" s="68"/>
      <c r="C103" s="14"/>
      <c r="D103" s="10" t="s">
        <v>3194</v>
      </c>
      <c r="E103" s="70"/>
    </row>
    <row r="104" s="2" customFormat="1" ht="34.15" customHeight="1" spans="1:5">
      <c r="A104" s="67"/>
      <c r="B104" s="68"/>
      <c r="C104" s="18"/>
      <c r="D104" s="10" t="s">
        <v>3195</v>
      </c>
      <c r="E104" s="70"/>
    </row>
    <row r="105" s="2" customFormat="1" ht="34.15" customHeight="1" spans="1:5">
      <c r="A105" s="71">
        <v>18</v>
      </c>
      <c r="B105" s="72" t="s">
        <v>568</v>
      </c>
      <c r="C105" s="22" t="s">
        <v>3196</v>
      </c>
      <c r="D105" s="23" t="s">
        <v>3197</v>
      </c>
      <c r="E105" s="73" t="str">
        <f>HYPERLINK("http://blogfile.huashijingji.com/BlogFile/209-熊伟老师.zip","课程包下载")</f>
        <v>课程包下载</v>
      </c>
    </row>
    <row r="106" s="2" customFormat="1" ht="34.15" customHeight="1" spans="1:5">
      <c r="A106" s="71"/>
      <c r="B106" s="72"/>
      <c r="C106" s="27"/>
      <c r="D106" s="23" t="s">
        <v>3198</v>
      </c>
      <c r="E106" s="74"/>
    </row>
    <row r="107" s="2" customFormat="1" ht="34.15" customHeight="1" spans="1:5">
      <c r="A107" s="71"/>
      <c r="B107" s="72"/>
      <c r="C107" s="27"/>
      <c r="D107" s="23" t="s">
        <v>3199</v>
      </c>
      <c r="E107" s="74"/>
    </row>
    <row r="108" s="2" customFormat="1" ht="34.15" customHeight="1" spans="1:5">
      <c r="A108" s="71"/>
      <c r="B108" s="72"/>
      <c r="C108" s="27"/>
      <c r="D108" s="23" t="s">
        <v>3200</v>
      </c>
      <c r="E108" s="74"/>
    </row>
    <row r="109" s="2" customFormat="1" ht="34.15" customHeight="1" spans="1:5">
      <c r="A109" s="71"/>
      <c r="B109" s="72"/>
      <c r="C109" s="27"/>
      <c r="D109" s="23" t="s">
        <v>3201</v>
      </c>
      <c r="E109" s="74"/>
    </row>
    <row r="110" s="2" customFormat="1" ht="34.15" customHeight="1" spans="1:5">
      <c r="A110" s="71"/>
      <c r="B110" s="72"/>
      <c r="C110" s="31"/>
      <c r="D110" s="23" t="s">
        <v>3202</v>
      </c>
      <c r="E110" s="74"/>
    </row>
    <row r="111" s="2" customFormat="1" ht="34.15" customHeight="1" spans="1:5">
      <c r="A111" s="67">
        <v>19</v>
      </c>
      <c r="B111" s="68" t="s">
        <v>574</v>
      </c>
      <c r="C111" s="9" t="s">
        <v>3203</v>
      </c>
      <c r="D111" s="10" t="s">
        <v>3204</v>
      </c>
      <c r="E111" s="69" t="str">
        <f>HYPERLINK("http://blogfile.huashijingji.com/BlogFile/212-朱磊老师.zip","课程包下载")</f>
        <v>课程包下载</v>
      </c>
    </row>
    <row r="112" s="2" customFormat="1" ht="34.15" customHeight="1" spans="1:5">
      <c r="A112" s="67"/>
      <c r="B112" s="68"/>
      <c r="C112" s="14"/>
      <c r="D112" s="10" t="s">
        <v>3205</v>
      </c>
      <c r="E112" s="70"/>
    </row>
    <row r="113" s="2" customFormat="1" ht="34.15" customHeight="1" spans="1:5">
      <c r="A113" s="67"/>
      <c r="B113" s="68"/>
      <c r="C113" s="14"/>
      <c r="D113" s="10" t="s">
        <v>3206</v>
      </c>
      <c r="E113" s="70"/>
    </row>
    <row r="114" s="2" customFormat="1" ht="34.15" customHeight="1" spans="1:5">
      <c r="A114" s="67"/>
      <c r="B114" s="68"/>
      <c r="C114" s="14"/>
      <c r="D114" s="10" t="s">
        <v>3207</v>
      </c>
      <c r="E114" s="70"/>
    </row>
    <row r="115" s="2" customFormat="1" ht="34.15" customHeight="1" spans="1:5">
      <c r="A115" s="67"/>
      <c r="B115" s="68"/>
      <c r="C115" s="14"/>
      <c r="D115" s="10" t="s">
        <v>3208</v>
      </c>
      <c r="E115" s="70"/>
    </row>
    <row r="116" s="2" customFormat="1" ht="34.15" customHeight="1" spans="1:5">
      <c r="A116" s="67"/>
      <c r="B116" s="68"/>
      <c r="C116" s="18"/>
      <c r="D116" s="10" t="s">
        <v>3209</v>
      </c>
      <c r="E116" s="70"/>
    </row>
    <row r="117" s="2" customFormat="1" ht="34.15" customHeight="1" spans="1:5">
      <c r="A117" s="71">
        <v>20</v>
      </c>
      <c r="B117" s="72" t="s">
        <v>585</v>
      </c>
      <c r="C117" s="22" t="s">
        <v>3210</v>
      </c>
      <c r="D117" s="23" t="s">
        <v>3211</v>
      </c>
      <c r="E117" s="73" t="str">
        <f>HYPERLINK("http://blogfile.huashijingji.com/BlogFile/220-史振钧老师.zip","课程包下载")</f>
        <v>课程包下载</v>
      </c>
    </row>
    <row r="118" s="2" customFormat="1" ht="34.15" customHeight="1" spans="1:5">
      <c r="A118" s="71"/>
      <c r="B118" s="72"/>
      <c r="C118" s="27"/>
      <c r="D118" s="23" t="s">
        <v>472</v>
      </c>
      <c r="E118" s="74"/>
    </row>
    <row r="119" s="2" customFormat="1" ht="34.15" customHeight="1" spans="1:5">
      <c r="A119" s="71"/>
      <c r="B119" s="72"/>
      <c r="C119" s="27"/>
      <c r="D119" s="23" t="s">
        <v>3212</v>
      </c>
      <c r="E119" s="74"/>
    </row>
    <row r="120" s="2" customFormat="1" ht="34.15" customHeight="1" spans="1:5">
      <c r="A120" s="71"/>
      <c r="B120" s="72"/>
      <c r="C120" s="27"/>
      <c r="D120" s="23" t="s">
        <v>3213</v>
      </c>
      <c r="E120" s="74"/>
    </row>
    <row r="121" s="2" customFormat="1" ht="34.15" customHeight="1" spans="1:5">
      <c r="A121" s="71"/>
      <c r="B121" s="72"/>
      <c r="C121" s="27"/>
      <c r="D121" s="23" t="s">
        <v>3214</v>
      </c>
      <c r="E121" s="74"/>
    </row>
    <row r="122" s="2" customFormat="1" ht="34.15" customHeight="1" spans="1:5">
      <c r="A122" s="71"/>
      <c r="B122" s="72"/>
      <c r="C122" s="31"/>
      <c r="D122" s="23" t="s">
        <v>3215</v>
      </c>
      <c r="E122" s="74"/>
    </row>
    <row r="123" s="2" customFormat="1" ht="34.15" customHeight="1" spans="1:5">
      <c r="A123" s="67">
        <v>21</v>
      </c>
      <c r="B123" s="68" t="s">
        <v>723</v>
      </c>
      <c r="C123" s="9" t="s">
        <v>3216</v>
      </c>
      <c r="D123" s="10" t="s">
        <v>3217</v>
      </c>
      <c r="E123" s="69" t="str">
        <f>HYPERLINK("http://blogfile.huashijingji.com/BlogFile/272-张城玮老师.zip","课程包下载")</f>
        <v>课程包下载</v>
      </c>
    </row>
    <row r="124" s="2" customFormat="1" ht="34.15" customHeight="1" spans="1:5">
      <c r="A124" s="67"/>
      <c r="B124" s="68"/>
      <c r="C124" s="14"/>
      <c r="D124" s="10" t="s">
        <v>3218</v>
      </c>
      <c r="E124" s="70"/>
    </row>
    <row r="125" s="2" customFormat="1" ht="34.15" customHeight="1" spans="1:5">
      <c r="A125" s="67"/>
      <c r="B125" s="68"/>
      <c r="C125" s="14"/>
      <c r="D125" s="10" t="s">
        <v>3219</v>
      </c>
      <c r="E125" s="70"/>
    </row>
    <row r="126" s="2" customFormat="1" ht="34.15" customHeight="1" spans="1:5">
      <c r="A126" s="67"/>
      <c r="B126" s="68"/>
      <c r="C126" s="14"/>
      <c r="D126" s="10" t="s">
        <v>3220</v>
      </c>
      <c r="E126" s="70"/>
    </row>
    <row r="127" s="2" customFormat="1" ht="34.15" customHeight="1" spans="1:5">
      <c r="A127" s="67"/>
      <c r="B127" s="68"/>
      <c r="C127" s="14"/>
      <c r="D127" s="10" t="s">
        <v>3221</v>
      </c>
      <c r="E127" s="70"/>
    </row>
    <row r="128" s="2" customFormat="1" ht="34.15" customHeight="1" spans="1:5">
      <c r="A128" s="67"/>
      <c r="B128" s="68"/>
      <c r="C128" s="18"/>
      <c r="D128" s="10" t="s">
        <v>3222</v>
      </c>
      <c r="E128" s="70"/>
    </row>
    <row r="129" s="2" customFormat="1" ht="34.15" customHeight="1" spans="1:5">
      <c r="A129" s="71">
        <v>22</v>
      </c>
      <c r="B129" s="72" t="s">
        <v>790</v>
      </c>
      <c r="C129" s="22" t="s">
        <v>3223</v>
      </c>
      <c r="D129" s="23" t="s">
        <v>3224</v>
      </c>
      <c r="E129" s="73" t="str">
        <f>HYPERLINK("http://blogfile.huashijingji.com/BlogFile/299-张尚老师.zip","课程包下载")</f>
        <v>课程包下载</v>
      </c>
    </row>
    <row r="130" s="2" customFormat="1" ht="34.15" customHeight="1" spans="1:5">
      <c r="A130" s="71"/>
      <c r="B130" s="72"/>
      <c r="C130" s="27"/>
      <c r="D130" s="23" t="s">
        <v>3225</v>
      </c>
      <c r="E130" s="74"/>
    </row>
    <row r="131" s="2" customFormat="1" ht="34.15" customHeight="1" spans="1:5">
      <c r="A131" s="71"/>
      <c r="B131" s="72"/>
      <c r="C131" s="27"/>
      <c r="D131" s="23" t="s">
        <v>3226</v>
      </c>
      <c r="E131" s="74"/>
    </row>
    <row r="132" s="2" customFormat="1" ht="34.15" customHeight="1" spans="1:5">
      <c r="A132" s="71"/>
      <c r="B132" s="72"/>
      <c r="C132" s="27"/>
      <c r="D132" s="23" t="s">
        <v>3227</v>
      </c>
      <c r="E132" s="74"/>
    </row>
    <row r="133" s="2" customFormat="1" ht="34.15" customHeight="1" spans="1:5">
      <c r="A133" s="71"/>
      <c r="B133" s="72"/>
      <c r="C133" s="27"/>
      <c r="D133" s="23" t="s">
        <v>3228</v>
      </c>
      <c r="E133" s="74"/>
    </row>
    <row r="134" s="2" customFormat="1" ht="34.15" customHeight="1" spans="1:5">
      <c r="A134" s="71"/>
      <c r="B134" s="72"/>
      <c r="C134" s="31"/>
      <c r="D134" s="23" t="s">
        <v>3229</v>
      </c>
      <c r="E134" s="74"/>
    </row>
    <row r="135" s="2" customFormat="1" ht="34.15" customHeight="1" spans="1:5">
      <c r="A135" s="67">
        <v>23</v>
      </c>
      <c r="B135" s="68" t="s">
        <v>802</v>
      </c>
      <c r="C135" s="9" t="s">
        <v>3230</v>
      </c>
      <c r="D135" s="10" t="s">
        <v>3231</v>
      </c>
      <c r="E135" s="69" t="str">
        <f>HYPERLINK("http://blogfile.huashijingji.com/BlogFile/304-葛虹老师.zip","课程包下载")</f>
        <v>课程包下载</v>
      </c>
    </row>
    <row r="136" s="2" customFormat="1" ht="34.15" customHeight="1" spans="1:5">
      <c r="A136" s="67"/>
      <c r="B136" s="68"/>
      <c r="C136" s="14"/>
      <c r="D136" s="10" t="s">
        <v>3232</v>
      </c>
      <c r="E136" s="70"/>
    </row>
    <row r="137" s="2" customFormat="1" ht="34.15" customHeight="1" spans="1:5">
      <c r="A137" s="67"/>
      <c r="B137" s="68"/>
      <c r="C137" s="14"/>
      <c r="D137" s="10" t="s">
        <v>3233</v>
      </c>
      <c r="E137" s="70"/>
    </row>
    <row r="138" s="2" customFormat="1" ht="34.15" customHeight="1" spans="1:5">
      <c r="A138" s="67"/>
      <c r="B138" s="68"/>
      <c r="C138" s="14"/>
      <c r="D138" s="10" t="s">
        <v>3234</v>
      </c>
      <c r="E138" s="70"/>
    </row>
    <row r="139" s="2" customFormat="1" ht="34.15" customHeight="1" spans="1:5">
      <c r="A139" s="67"/>
      <c r="B139" s="68"/>
      <c r="C139" s="14"/>
      <c r="D139" s="10" t="s">
        <v>3235</v>
      </c>
      <c r="E139" s="70"/>
    </row>
    <row r="140" s="2" customFormat="1" ht="34.15" customHeight="1" spans="1:5">
      <c r="A140" s="67"/>
      <c r="B140" s="68"/>
      <c r="C140" s="18"/>
      <c r="D140" s="10" t="s">
        <v>3236</v>
      </c>
      <c r="E140" s="70"/>
    </row>
    <row r="141" s="2" customFormat="1" ht="34.15" customHeight="1" spans="1:5">
      <c r="A141" s="71">
        <v>24</v>
      </c>
      <c r="B141" s="72" t="s">
        <v>856</v>
      </c>
      <c r="C141" s="22" t="s">
        <v>3237</v>
      </c>
      <c r="D141" s="23" t="s">
        <v>3238</v>
      </c>
      <c r="E141" s="73" t="str">
        <f>HYPERLINK("http://blogfile.huashijingji.com/BlogFile/329-李乾老师.zip","课程包下载")</f>
        <v>课程包下载</v>
      </c>
    </row>
    <row r="142" s="2" customFormat="1" ht="34.15" customHeight="1" spans="1:5">
      <c r="A142" s="71"/>
      <c r="B142" s="72"/>
      <c r="C142" s="27"/>
      <c r="D142" s="23" t="s">
        <v>3239</v>
      </c>
      <c r="E142" s="74"/>
    </row>
    <row r="143" s="2" customFormat="1" ht="34.15" customHeight="1" spans="1:5">
      <c r="A143" s="71"/>
      <c r="B143" s="72"/>
      <c r="C143" s="27"/>
      <c r="D143" s="23" t="s">
        <v>3240</v>
      </c>
      <c r="E143" s="74"/>
    </row>
    <row r="144" s="2" customFormat="1" ht="34.15" customHeight="1" spans="1:5">
      <c r="A144" s="71"/>
      <c r="B144" s="72"/>
      <c r="C144" s="27"/>
      <c r="D144" s="23" t="s">
        <v>3241</v>
      </c>
      <c r="E144" s="74"/>
    </row>
    <row r="145" s="2" customFormat="1" ht="34.15" customHeight="1" spans="1:5">
      <c r="A145" s="71"/>
      <c r="B145" s="72"/>
      <c r="C145" s="27"/>
      <c r="D145" s="23" t="s">
        <v>3242</v>
      </c>
      <c r="E145" s="74"/>
    </row>
    <row r="146" s="2" customFormat="1" ht="34.15" customHeight="1" spans="1:5">
      <c r="A146" s="71"/>
      <c r="B146" s="72"/>
      <c r="C146" s="31"/>
      <c r="D146" s="23" t="s">
        <v>3243</v>
      </c>
      <c r="E146" s="74"/>
    </row>
    <row r="147" s="2" customFormat="1" ht="34.15" customHeight="1" spans="1:5">
      <c r="A147" s="67">
        <v>25</v>
      </c>
      <c r="B147" s="68" t="s">
        <v>953</v>
      </c>
      <c r="C147" s="9" t="s">
        <v>3244</v>
      </c>
      <c r="D147" s="10" t="s">
        <v>3245</v>
      </c>
      <c r="E147" s="69" t="str">
        <f>HYPERLINK("http://blogfile.huashijingji.com/BlogFile/362-粟文杰老师.zip","课程包下载")</f>
        <v>课程包下载</v>
      </c>
    </row>
    <row r="148" s="2" customFormat="1" ht="34.15" customHeight="1" spans="1:5">
      <c r="A148" s="67"/>
      <c r="B148" s="68"/>
      <c r="C148" s="14"/>
      <c r="D148" s="10" t="s">
        <v>3246</v>
      </c>
      <c r="E148" s="70"/>
    </row>
    <row r="149" s="2" customFormat="1" ht="34.15" customHeight="1" spans="1:5">
      <c r="A149" s="67"/>
      <c r="B149" s="68"/>
      <c r="C149" s="14"/>
      <c r="D149" s="10" t="s">
        <v>3247</v>
      </c>
      <c r="E149" s="70"/>
    </row>
    <row r="150" s="2" customFormat="1" ht="34.15" customHeight="1" spans="1:5">
      <c r="A150" s="67"/>
      <c r="B150" s="68"/>
      <c r="C150" s="14"/>
      <c r="D150" s="10" t="s">
        <v>3248</v>
      </c>
      <c r="E150" s="70"/>
    </row>
    <row r="151" s="2" customFormat="1" ht="34.15" customHeight="1" spans="1:5">
      <c r="A151" s="67"/>
      <c r="B151" s="68"/>
      <c r="C151" s="14"/>
      <c r="D151" s="10" t="s">
        <v>3249</v>
      </c>
      <c r="E151" s="70"/>
    </row>
    <row r="152" s="2" customFormat="1" ht="34.15" customHeight="1" spans="1:5">
      <c r="A152" s="67"/>
      <c r="B152" s="68"/>
      <c r="C152" s="18"/>
      <c r="D152" s="10" t="s">
        <v>3250</v>
      </c>
      <c r="E152" s="70"/>
    </row>
    <row r="153" s="2" customFormat="1" ht="34.15" customHeight="1" spans="1:5">
      <c r="A153" s="71">
        <v>26</v>
      </c>
      <c r="B153" s="72" t="s">
        <v>1160</v>
      </c>
      <c r="C153" s="22" t="s">
        <v>3251</v>
      </c>
      <c r="D153" s="23" t="s">
        <v>3252</v>
      </c>
      <c r="E153" s="73" t="str">
        <f>HYPERLINK("http://blogfile.huashijingji.com/BlogFile/430-胡既白老师.zip","课程包下载")</f>
        <v>课程包下载</v>
      </c>
    </row>
    <row r="154" s="2" customFormat="1" ht="34.15" customHeight="1" spans="1:5">
      <c r="A154" s="71"/>
      <c r="B154" s="72"/>
      <c r="C154" s="27"/>
      <c r="D154" s="23" t="s">
        <v>3253</v>
      </c>
      <c r="E154" s="74"/>
    </row>
    <row r="155" s="2" customFormat="1" ht="34.15" customHeight="1" spans="1:5">
      <c r="A155" s="71"/>
      <c r="B155" s="72"/>
      <c r="C155" s="27"/>
      <c r="D155" s="23" t="s">
        <v>3254</v>
      </c>
      <c r="E155" s="74"/>
    </row>
    <row r="156" s="2" customFormat="1" ht="34.15" customHeight="1" spans="1:5">
      <c r="A156" s="71"/>
      <c r="B156" s="72"/>
      <c r="C156" s="27"/>
      <c r="D156" s="23" t="s">
        <v>3255</v>
      </c>
      <c r="E156" s="74"/>
    </row>
    <row r="157" s="2" customFormat="1" ht="34.15" customHeight="1" spans="1:5">
      <c r="A157" s="71"/>
      <c r="B157" s="72"/>
      <c r="C157" s="27"/>
      <c r="D157" s="23" t="s">
        <v>3256</v>
      </c>
      <c r="E157" s="74"/>
    </row>
    <row r="158" s="2" customFormat="1" ht="34.15" customHeight="1" spans="1:5">
      <c r="A158" s="71"/>
      <c r="B158" s="72"/>
      <c r="C158" s="31"/>
      <c r="D158" s="23" t="s">
        <v>3257</v>
      </c>
      <c r="E158" s="74"/>
    </row>
    <row r="159" s="2" customFormat="1" ht="34.15" customHeight="1" spans="1:5">
      <c r="A159" s="67">
        <v>27</v>
      </c>
      <c r="B159" s="68" t="s">
        <v>1415</v>
      </c>
      <c r="C159" s="9" t="s">
        <v>3258</v>
      </c>
      <c r="D159" s="10" t="s">
        <v>3259</v>
      </c>
      <c r="E159" s="69" t="str">
        <f>HYPERLINK("http://blogfile.huashijingji.com/BlogFile/526-陈亭如老师.zip","课程包下载")</f>
        <v>课程包下载</v>
      </c>
    </row>
    <row r="160" s="2" customFormat="1" ht="34.15" customHeight="1" spans="1:5">
      <c r="A160" s="67"/>
      <c r="B160" s="68"/>
      <c r="C160" s="14"/>
      <c r="D160" s="10" t="s">
        <v>3260</v>
      </c>
      <c r="E160" s="70"/>
    </row>
    <row r="161" s="2" customFormat="1" ht="34.15" customHeight="1" spans="1:5">
      <c r="A161" s="67"/>
      <c r="B161" s="68"/>
      <c r="C161" s="14"/>
      <c r="D161" s="10" t="s">
        <v>3261</v>
      </c>
      <c r="E161" s="70"/>
    </row>
    <row r="162" s="2" customFormat="1" ht="34.15" customHeight="1" spans="1:5">
      <c r="A162" s="67"/>
      <c r="B162" s="68"/>
      <c r="C162" s="14"/>
      <c r="D162" s="10" t="s">
        <v>3262</v>
      </c>
      <c r="E162" s="70"/>
    </row>
    <row r="163" s="2" customFormat="1" ht="34.15" customHeight="1" spans="1:5">
      <c r="A163" s="67"/>
      <c r="B163" s="68"/>
      <c r="C163" s="14"/>
      <c r="D163" s="10" t="s">
        <v>3263</v>
      </c>
      <c r="E163" s="70"/>
    </row>
    <row r="164" s="2" customFormat="1" ht="34.15" customHeight="1" spans="1:5">
      <c r="A164" s="67"/>
      <c r="B164" s="68"/>
      <c r="C164" s="18"/>
      <c r="D164" s="10" t="s">
        <v>3264</v>
      </c>
      <c r="E164" s="70"/>
    </row>
    <row r="165" s="2" customFormat="1" ht="34.15" customHeight="1" spans="1:5">
      <c r="A165" s="71">
        <v>28</v>
      </c>
      <c r="B165" s="72" t="s">
        <v>37</v>
      </c>
      <c r="C165" s="22" t="s">
        <v>3265</v>
      </c>
      <c r="D165" s="23" t="s">
        <v>3266</v>
      </c>
      <c r="E165" s="73" t="str">
        <f>HYPERLINK("http://blogfile.huashijingji.com/BlogFile/10-贺君宏老师.zip","课程包下载")</f>
        <v>课程包下载</v>
      </c>
    </row>
    <row r="166" s="2" customFormat="1" ht="34.15" customHeight="1" spans="1:5">
      <c r="A166" s="71"/>
      <c r="B166" s="72"/>
      <c r="C166" s="27"/>
      <c r="D166" s="23" t="s">
        <v>3267</v>
      </c>
      <c r="E166" s="74"/>
    </row>
    <row r="167" s="2" customFormat="1" ht="34.15" customHeight="1" spans="1:5">
      <c r="A167" s="71"/>
      <c r="B167" s="72"/>
      <c r="C167" s="27"/>
      <c r="D167" s="23" t="s">
        <v>3268</v>
      </c>
      <c r="E167" s="74"/>
    </row>
    <row r="168" s="2" customFormat="1" ht="34.15" customHeight="1" spans="1:5">
      <c r="A168" s="71"/>
      <c r="B168" s="72"/>
      <c r="C168" s="27"/>
      <c r="D168" s="23" t="s">
        <v>3269</v>
      </c>
      <c r="E168" s="74"/>
    </row>
    <row r="169" s="2" customFormat="1" ht="34.15" customHeight="1" spans="1:5">
      <c r="A169" s="71"/>
      <c r="B169" s="72"/>
      <c r="C169" s="27"/>
      <c r="D169" s="23" t="s">
        <v>3270</v>
      </c>
      <c r="E169" s="74"/>
    </row>
    <row r="170" s="2" customFormat="1" ht="34.15" customHeight="1" spans="1:5">
      <c r="A170" s="71"/>
      <c r="B170" s="72"/>
      <c r="C170" s="31"/>
      <c r="D170" s="23" t="s">
        <v>3271</v>
      </c>
      <c r="E170" s="74"/>
    </row>
    <row r="171" s="2" customFormat="1" ht="34.15" customHeight="1" spans="1:5">
      <c r="A171" s="67">
        <v>29</v>
      </c>
      <c r="B171" s="68" t="s">
        <v>83</v>
      </c>
      <c r="C171" s="9" t="s">
        <v>3272</v>
      </c>
      <c r="D171" s="10" t="s">
        <v>3273</v>
      </c>
      <c r="E171" s="69" t="str">
        <f>HYPERLINK("http://blogfile.huashijingji.com/BlogFile/21-吴湘洪老师.zip","课程包下载")</f>
        <v>课程包下载</v>
      </c>
    </row>
    <row r="172" s="2" customFormat="1" ht="34.15" customHeight="1" spans="1:5">
      <c r="A172" s="67"/>
      <c r="B172" s="68"/>
      <c r="C172" s="14"/>
      <c r="D172" s="10" t="s">
        <v>3274</v>
      </c>
      <c r="E172" s="70"/>
    </row>
    <row r="173" s="2" customFormat="1" ht="34.15" customHeight="1" spans="1:5">
      <c r="A173" s="67"/>
      <c r="B173" s="68"/>
      <c r="C173" s="14"/>
      <c r="D173" s="10" t="s">
        <v>3275</v>
      </c>
      <c r="E173" s="70"/>
    </row>
    <row r="174" s="2" customFormat="1" ht="34.15" customHeight="1" spans="1:5">
      <c r="A174" s="67"/>
      <c r="B174" s="68"/>
      <c r="C174" s="14"/>
      <c r="D174" s="10" t="s">
        <v>3276</v>
      </c>
      <c r="E174" s="70"/>
    </row>
    <row r="175" s="2" customFormat="1" ht="34.15" customHeight="1" spans="1:5">
      <c r="A175" s="67"/>
      <c r="B175" s="68"/>
      <c r="C175" s="14"/>
      <c r="D175" s="10" t="s">
        <v>3277</v>
      </c>
      <c r="E175" s="70"/>
    </row>
    <row r="176" s="2" customFormat="1" ht="34.15" customHeight="1" spans="1:5">
      <c r="A176" s="67"/>
      <c r="B176" s="68"/>
      <c r="C176" s="18"/>
      <c r="D176" s="10" t="s">
        <v>3278</v>
      </c>
      <c r="E176" s="70"/>
    </row>
    <row r="177" s="2" customFormat="1" ht="34.15" customHeight="1" spans="1:5">
      <c r="A177" s="71">
        <v>30</v>
      </c>
      <c r="B177" s="72" t="s">
        <v>218</v>
      </c>
      <c r="C177" s="22" t="s">
        <v>3279</v>
      </c>
      <c r="D177" s="23" t="s">
        <v>3280</v>
      </c>
      <c r="E177" s="73" t="str">
        <f>HYPERLINK("http://blogfile.huashijingji.com/BlogFile/67-汪洋老师.zip","课程包下载")</f>
        <v>课程包下载</v>
      </c>
    </row>
    <row r="178" s="2" customFormat="1" ht="34.15" customHeight="1" spans="1:5">
      <c r="A178" s="71"/>
      <c r="B178" s="72"/>
      <c r="C178" s="27"/>
      <c r="D178" s="23" t="s">
        <v>3281</v>
      </c>
      <c r="E178" s="74"/>
    </row>
    <row r="179" s="2" customFormat="1" ht="34.15" customHeight="1" spans="1:5">
      <c r="A179" s="71"/>
      <c r="B179" s="72"/>
      <c r="C179" s="27"/>
      <c r="D179" s="23" t="s">
        <v>3282</v>
      </c>
      <c r="E179" s="74"/>
    </row>
    <row r="180" s="2" customFormat="1" ht="34.15" customHeight="1" spans="1:5">
      <c r="A180" s="71"/>
      <c r="B180" s="72"/>
      <c r="C180" s="27"/>
      <c r="D180" s="23" t="s">
        <v>3283</v>
      </c>
      <c r="E180" s="74"/>
    </row>
    <row r="181" s="2" customFormat="1" ht="34.15" customHeight="1" spans="1:5">
      <c r="A181" s="71"/>
      <c r="B181" s="72"/>
      <c r="C181" s="27"/>
      <c r="D181" s="23" t="s">
        <v>3284</v>
      </c>
      <c r="E181" s="74"/>
    </row>
    <row r="182" s="2" customFormat="1" ht="34.15" customHeight="1" spans="1:5">
      <c r="A182" s="71"/>
      <c r="B182" s="72"/>
      <c r="C182" s="31"/>
      <c r="D182" s="23" t="s">
        <v>3285</v>
      </c>
      <c r="E182" s="74"/>
    </row>
    <row r="183" s="2" customFormat="1" ht="34.15" customHeight="1" spans="1:5">
      <c r="A183" s="67">
        <v>31</v>
      </c>
      <c r="B183" s="68" t="s">
        <v>223</v>
      </c>
      <c r="C183" s="9" t="s">
        <v>3286</v>
      </c>
      <c r="D183" s="10" t="s">
        <v>3287</v>
      </c>
      <c r="E183" s="69" t="str">
        <f>HYPERLINK("http://blogfile.huashijingji.com/BlogFile/68-纪鉴老师.zip","课程包下载")</f>
        <v>课程包下载</v>
      </c>
    </row>
    <row r="184" s="2" customFormat="1" ht="34.15" customHeight="1" spans="1:5">
      <c r="A184" s="67"/>
      <c r="B184" s="68"/>
      <c r="C184" s="14"/>
      <c r="D184" s="10" t="s">
        <v>3288</v>
      </c>
      <c r="E184" s="70"/>
    </row>
    <row r="185" s="2" customFormat="1" ht="34.15" customHeight="1" spans="1:5">
      <c r="A185" s="67"/>
      <c r="B185" s="68"/>
      <c r="C185" s="14"/>
      <c r="D185" s="10" t="s">
        <v>3289</v>
      </c>
      <c r="E185" s="70"/>
    </row>
    <row r="186" s="2" customFormat="1" ht="34.15" customHeight="1" spans="1:5">
      <c r="A186" s="67"/>
      <c r="B186" s="68"/>
      <c r="C186" s="14"/>
      <c r="D186" s="10" t="s">
        <v>3290</v>
      </c>
      <c r="E186" s="70"/>
    </row>
    <row r="187" s="2" customFormat="1" ht="34.15" customHeight="1" spans="1:5">
      <c r="A187" s="67"/>
      <c r="B187" s="68"/>
      <c r="C187" s="14"/>
      <c r="D187" s="10" t="s">
        <v>3291</v>
      </c>
      <c r="E187" s="70"/>
    </row>
    <row r="188" s="2" customFormat="1" ht="34.15" customHeight="1" spans="1:5">
      <c r="A188" s="67"/>
      <c r="B188" s="68"/>
      <c r="C188" s="18"/>
      <c r="D188" s="10" t="s">
        <v>3292</v>
      </c>
      <c r="E188" s="70"/>
    </row>
    <row r="189" s="2" customFormat="1" ht="34.15" customHeight="1" spans="1:5">
      <c r="A189" s="71">
        <v>32</v>
      </c>
      <c r="B189" s="72" t="s">
        <v>338</v>
      </c>
      <c r="C189" s="22" t="s">
        <v>3293</v>
      </c>
      <c r="D189" s="23" t="s">
        <v>3294</v>
      </c>
      <c r="E189" s="73" t="str">
        <f>HYPERLINK("http://blogfile.huashijingji.com/BlogFile/113-徐正老师.zip","课程包下载")</f>
        <v>课程包下载</v>
      </c>
    </row>
    <row r="190" s="2" customFormat="1" ht="34.15" customHeight="1" spans="1:5">
      <c r="A190" s="71"/>
      <c r="B190" s="72"/>
      <c r="C190" s="27"/>
      <c r="D190" s="23" t="s">
        <v>3295</v>
      </c>
      <c r="E190" s="74"/>
    </row>
    <row r="191" s="2" customFormat="1" ht="34.15" customHeight="1" spans="1:5">
      <c r="A191" s="71"/>
      <c r="B191" s="72"/>
      <c r="C191" s="27"/>
      <c r="D191" s="23" t="s">
        <v>3296</v>
      </c>
      <c r="E191" s="74"/>
    </row>
    <row r="192" s="2" customFormat="1" ht="34.15" customHeight="1" spans="1:5">
      <c r="A192" s="71"/>
      <c r="B192" s="72"/>
      <c r="C192" s="27"/>
      <c r="D192" s="23" t="s">
        <v>3297</v>
      </c>
      <c r="E192" s="74"/>
    </row>
    <row r="193" s="2" customFormat="1" ht="34.15" customHeight="1" spans="1:5">
      <c r="A193" s="71"/>
      <c r="B193" s="72"/>
      <c r="C193" s="27"/>
      <c r="D193" s="23" t="s">
        <v>3298</v>
      </c>
      <c r="E193" s="74"/>
    </row>
    <row r="194" s="2" customFormat="1" ht="34.15" customHeight="1" spans="1:5">
      <c r="A194" s="71"/>
      <c r="B194" s="72"/>
      <c r="C194" s="31"/>
      <c r="D194" s="23" t="s">
        <v>3299</v>
      </c>
      <c r="E194" s="74"/>
    </row>
    <row r="195" s="2" customFormat="1" ht="34.15" customHeight="1" spans="1:5">
      <c r="A195" s="67">
        <v>33</v>
      </c>
      <c r="B195" s="68" t="s">
        <v>546</v>
      </c>
      <c r="C195" s="9" t="s">
        <v>3300</v>
      </c>
      <c r="D195" s="10" t="s">
        <v>3301</v>
      </c>
      <c r="E195" s="69" t="str">
        <f>HYPERLINK("http://blogfile.huashijingji.com/BlogFile/196-李美鲜老师.zip","课程包下载")</f>
        <v>课程包下载</v>
      </c>
    </row>
    <row r="196" s="2" customFormat="1" ht="34.15" customHeight="1" spans="1:5">
      <c r="A196" s="67"/>
      <c r="B196" s="68"/>
      <c r="C196" s="14"/>
      <c r="D196" s="10" t="s">
        <v>3302</v>
      </c>
      <c r="E196" s="70"/>
    </row>
    <row r="197" s="2" customFormat="1" ht="34.15" customHeight="1" spans="1:5">
      <c r="A197" s="67"/>
      <c r="B197" s="68"/>
      <c r="C197" s="14"/>
      <c r="D197" s="10" t="s">
        <v>3303</v>
      </c>
      <c r="E197" s="70"/>
    </row>
    <row r="198" s="2" customFormat="1" ht="34.15" customHeight="1" spans="1:5">
      <c r="A198" s="67"/>
      <c r="B198" s="68"/>
      <c r="C198" s="14"/>
      <c r="D198" s="10" t="s">
        <v>3304</v>
      </c>
      <c r="E198" s="70"/>
    </row>
    <row r="199" s="2" customFormat="1" ht="34.15" customHeight="1" spans="1:5">
      <c r="A199" s="67"/>
      <c r="B199" s="68"/>
      <c r="C199" s="14"/>
      <c r="D199" s="10" t="s">
        <v>3305</v>
      </c>
      <c r="E199" s="70"/>
    </row>
    <row r="200" s="2" customFormat="1" ht="34.15" customHeight="1" spans="1:5">
      <c r="A200" s="67"/>
      <c r="B200" s="68"/>
      <c r="C200" s="18"/>
      <c r="D200" s="10" t="s">
        <v>3306</v>
      </c>
      <c r="E200" s="70"/>
    </row>
    <row r="201" s="2" customFormat="1" ht="34.15" customHeight="1" spans="1:5">
      <c r="A201" s="71">
        <v>34</v>
      </c>
      <c r="B201" s="72" t="s">
        <v>623</v>
      </c>
      <c r="C201" s="22" t="s">
        <v>3307</v>
      </c>
      <c r="D201" s="23" t="s">
        <v>3308</v>
      </c>
      <c r="E201" s="73" t="str">
        <f>HYPERLINK("http://blogfile.huashijingji.com/BlogFile/232-张世军老师.zip","课程包下载")</f>
        <v>课程包下载</v>
      </c>
    </row>
    <row r="202" s="2" customFormat="1" ht="34.15" customHeight="1" spans="1:5">
      <c r="A202" s="71"/>
      <c r="B202" s="72"/>
      <c r="C202" s="27"/>
      <c r="D202" s="23" t="s">
        <v>3309</v>
      </c>
      <c r="E202" s="74"/>
    </row>
    <row r="203" s="2" customFormat="1" ht="34.15" customHeight="1" spans="1:5">
      <c r="A203" s="71"/>
      <c r="B203" s="72"/>
      <c r="C203" s="27"/>
      <c r="D203" s="23" t="s">
        <v>3310</v>
      </c>
      <c r="E203" s="74"/>
    </row>
    <row r="204" s="2" customFormat="1" ht="34.15" customHeight="1" spans="1:5">
      <c r="A204" s="71"/>
      <c r="B204" s="72"/>
      <c r="C204" s="27"/>
      <c r="D204" s="23" t="s">
        <v>3311</v>
      </c>
      <c r="E204" s="74"/>
    </row>
    <row r="205" s="2" customFormat="1" ht="34.15" customHeight="1" spans="1:5">
      <c r="A205" s="71"/>
      <c r="B205" s="72"/>
      <c r="C205" s="27"/>
      <c r="D205" s="23" t="s">
        <v>3312</v>
      </c>
      <c r="E205" s="74"/>
    </row>
    <row r="206" s="2" customFormat="1" ht="34.15" customHeight="1" spans="1:5">
      <c r="A206" s="71"/>
      <c r="B206" s="72"/>
      <c r="C206" s="31"/>
      <c r="D206" s="23" t="s">
        <v>3313</v>
      </c>
      <c r="E206" s="74"/>
    </row>
    <row r="207" s="2" customFormat="1" ht="34.15" customHeight="1" spans="1:5">
      <c r="A207" s="67">
        <v>35</v>
      </c>
      <c r="B207" s="68" t="s">
        <v>759</v>
      </c>
      <c r="C207" s="9" t="s">
        <v>3314</v>
      </c>
      <c r="D207" s="10" t="s">
        <v>3315</v>
      </c>
      <c r="E207" s="69" t="str">
        <f>HYPERLINK("http://blogfile.huashijingji.com/BlogFile/283-许延颖老师.zip","课程包下载")</f>
        <v>课程包下载</v>
      </c>
    </row>
    <row r="208" s="2" customFormat="1" ht="34.15" customHeight="1" spans="1:5">
      <c r="A208" s="67"/>
      <c r="B208" s="68"/>
      <c r="C208" s="14"/>
      <c r="D208" s="10" t="s">
        <v>3316</v>
      </c>
      <c r="E208" s="70"/>
    </row>
    <row r="209" s="2" customFormat="1" ht="34.15" customHeight="1" spans="1:5">
      <c r="A209" s="67"/>
      <c r="B209" s="68"/>
      <c r="C209" s="14"/>
      <c r="D209" s="10" t="s">
        <v>3317</v>
      </c>
      <c r="E209" s="70"/>
    </row>
    <row r="210" s="2" customFormat="1" ht="34.15" customHeight="1" spans="1:5">
      <c r="A210" s="67"/>
      <c r="B210" s="68"/>
      <c r="C210" s="14"/>
      <c r="D210" s="10" t="s">
        <v>3318</v>
      </c>
      <c r="E210" s="70"/>
    </row>
    <row r="211" s="2" customFormat="1" ht="34.15" customHeight="1" spans="1:5">
      <c r="A211" s="67"/>
      <c r="B211" s="68"/>
      <c r="C211" s="14"/>
      <c r="D211" s="10" t="s">
        <v>3319</v>
      </c>
      <c r="E211" s="70"/>
    </row>
    <row r="212" s="2" customFormat="1" ht="34.15" customHeight="1" spans="1:5">
      <c r="A212" s="67"/>
      <c r="B212" s="68"/>
      <c r="C212" s="18"/>
      <c r="D212" s="10" t="s">
        <v>3320</v>
      </c>
      <c r="E212" s="70"/>
    </row>
    <row r="213" s="2" customFormat="1" ht="34.15" customHeight="1" spans="1:5">
      <c r="A213" s="71">
        <v>36</v>
      </c>
      <c r="B213" s="72" t="s">
        <v>892</v>
      </c>
      <c r="C213" s="22" t="s">
        <v>3321</v>
      </c>
      <c r="D213" s="23" t="s">
        <v>3322</v>
      </c>
      <c r="E213" s="73" t="str">
        <f>HYPERLINK("http://blogfile.huashijingji.com/BlogFile/342-罗嘉颖老师.zip","课程包下载")</f>
        <v>课程包下载</v>
      </c>
    </row>
    <row r="214" s="2" customFormat="1" ht="34.15" customHeight="1" spans="1:5">
      <c r="A214" s="71"/>
      <c r="B214" s="72"/>
      <c r="C214" s="27"/>
      <c r="D214" s="23" t="s">
        <v>3323</v>
      </c>
      <c r="E214" s="74"/>
    </row>
    <row r="215" s="2" customFormat="1" ht="34.15" customHeight="1" spans="1:5">
      <c r="A215" s="71"/>
      <c r="B215" s="72"/>
      <c r="C215" s="27"/>
      <c r="D215" s="23" t="s">
        <v>3324</v>
      </c>
      <c r="E215" s="74"/>
    </row>
    <row r="216" s="2" customFormat="1" ht="34.15" customHeight="1" spans="1:5">
      <c r="A216" s="71"/>
      <c r="B216" s="72"/>
      <c r="C216" s="27"/>
      <c r="D216" s="23" t="s">
        <v>3325</v>
      </c>
      <c r="E216" s="74"/>
    </row>
    <row r="217" s="2" customFormat="1" ht="34.15" customHeight="1" spans="1:5">
      <c r="A217" s="71"/>
      <c r="B217" s="72"/>
      <c r="C217" s="27"/>
      <c r="D217" s="23" t="s">
        <v>3326</v>
      </c>
      <c r="E217" s="74"/>
    </row>
    <row r="218" s="2" customFormat="1" ht="34.15" customHeight="1" spans="1:5">
      <c r="A218" s="71"/>
      <c r="B218" s="72"/>
      <c r="C218" s="31"/>
      <c r="D218" s="23" t="s">
        <v>3327</v>
      </c>
      <c r="E218" s="74"/>
    </row>
    <row r="219" s="2" customFormat="1" ht="34.15" customHeight="1" spans="1:5">
      <c r="A219" s="67">
        <v>37</v>
      </c>
      <c r="B219" s="68" t="s">
        <v>930</v>
      </c>
      <c r="C219" s="9" t="s">
        <v>3328</v>
      </c>
      <c r="D219" s="10" t="s">
        <v>3329</v>
      </c>
      <c r="E219" s="69" t="str">
        <f>HYPERLINK("http://blogfile.huashijingji.com/BlogFile/357-何峰老师.zip","课程包下载")</f>
        <v>课程包下载</v>
      </c>
    </row>
    <row r="220" s="2" customFormat="1" ht="34.15" customHeight="1" spans="1:5">
      <c r="A220" s="67"/>
      <c r="B220" s="68"/>
      <c r="C220" s="14"/>
      <c r="D220" s="10" t="s">
        <v>3330</v>
      </c>
      <c r="E220" s="70"/>
    </row>
    <row r="221" s="2" customFormat="1" ht="34.15" customHeight="1" spans="1:5">
      <c r="A221" s="67"/>
      <c r="B221" s="68"/>
      <c r="C221" s="14"/>
      <c r="D221" s="10" t="s">
        <v>3331</v>
      </c>
      <c r="E221" s="70"/>
    </row>
    <row r="222" s="2" customFormat="1" ht="34.15" customHeight="1" spans="1:5">
      <c r="A222" s="67"/>
      <c r="B222" s="68"/>
      <c r="C222" s="14"/>
      <c r="D222" s="10" t="s">
        <v>3332</v>
      </c>
      <c r="E222" s="70"/>
    </row>
    <row r="223" s="2" customFormat="1" ht="34.15" customHeight="1" spans="1:5">
      <c r="A223" s="67"/>
      <c r="B223" s="68"/>
      <c r="C223" s="14"/>
      <c r="D223" s="10" t="s">
        <v>3333</v>
      </c>
      <c r="E223" s="70"/>
    </row>
    <row r="224" s="2" customFormat="1" ht="34.15" customHeight="1" spans="1:5">
      <c r="A224" s="67"/>
      <c r="B224" s="68"/>
      <c r="C224" s="18"/>
      <c r="D224" s="10" t="s">
        <v>3334</v>
      </c>
      <c r="E224" s="70"/>
    </row>
    <row r="225" s="2" customFormat="1" ht="34.15" customHeight="1" spans="1:5">
      <c r="A225" s="71">
        <v>38</v>
      </c>
      <c r="B225" s="72" t="s">
        <v>1050</v>
      </c>
      <c r="C225" s="22" t="s">
        <v>3335</v>
      </c>
      <c r="D225" s="23" t="s">
        <v>3336</v>
      </c>
      <c r="E225" s="73" t="str">
        <f>HYPERLINK("http://blogfile.huashijingji.com/BlogFile/393-田野老师.zip","课程包下载")</f>
        <v>课程包下载</v>
      </c>
    </row>
    <row r="226" s="2" customFormat="1" ht="34.15" customHeight="1" spans="1:5">
      <c r="A226" s="71"/>
      <c r="B226" s="72"/>
      <c r="C226" s="27"/>
      <c r="D226" s="23" t="s">
        <v>3337</v>
      </c>
      <c r="E226" s="74"/>
    </row>
    <row r="227" s="2" customFormat="1" ht="34.15" customHeight="1" spans="1:5">
      <c r="A227" s="71"/>
      <c r="B227" s="72"/>
      <c r="C227" s="27"/>
      <c r="D227" s="23" t="s">
        <v>3338</v>
      </c>
      <c r="E227" s="74"/>
    </row>
    <row r="228" s="2" customFormat="1" ht="34.15" customHeight="1" spans="1:5">
      <c r="A228" s="71"/>
      <c r="B228" s="72"/>
      <c r="C228" s="27"/>
      <c r="D228" s="23" t="s">
        <v>3248</v>
      </c>
      <c r="E228" s="74"/>
    </row>
    <row r="229" s="2" customFormat="1" ht="34.15" customHeight="1" spans="1:5">
      <c r="A229" s="71"/>
      <c r="B229" s="72"/>
      <c r="C229" s="27"/>
      <c r="D229" s="23" t="s">
        <v>3276</v>
      </c>
      <c r="E229" s="74"/>
    </row>
    <row r="230" s="2" customFormat="1" ht="34.15" customHeight="1" spans="1:5">
      <c r="A230" s="71"/>
      <c r="B230" s="72"/>
      <c r="C230" s="31"/>
      <c r="D230" s="23" t="s">
        <v>3339</v>
      </c>
      <c r="E230" s="74"/>
    </row>
    <row r="231" s="2" customFormat="1" ht="34.15" customHeight="1" spans="1:5">
      <c r="A231" s="67">
        <v>39</v>
      </c>
      <c r="B231" s="68" t="s">
        <v>1204</v>
      </c>
      <c r="C231" s="9" t="s">
        <v>3340</v>
      </c>
      <c r="D231" s="10" t="s">
        <v>3341</v>
      </c>
      <c r="E231" s="69" t="str">
        <f>HYPERLINK("http://blogfile.huashijingji.com/BlogFile/447-潘臻老师.zip","课程包下载")</f>
        <v>课程包下载</v>
      </c>
    </row>
    <row r="232" s="2" customFormat="1" ht="34.15" customHeight="1" spans="1:5">
      <c r="A232" s="67"/>
      <c r="B232" s="68"/>
      <c r="C232" s="14"/>
      <c r="D232" s="10" t="s">
        <v>3342</v>
      </c>
      <c r="E232" s="70"/>
    </row>
    <row r="233" s="2" customFormat="1" ht="34.15" customHeight="1" spans="1:5">
      <c r="A233" s="67"/>
      <c r="B233" s="68"/>
      <c r="C233" s="14"/>
      <c r="D233" s="10" t="s">
        <v>3343</v>
      </c>
      <c r="E233" s="70"/>
    </row>
    <row r="234" s="2" customFormat="1" ht="34.15" customHeight="1" spans="1:5">
      <c r="A234" s="67"/>
      <c r="B234" s="68"/>
      <c r="C234" s="14"/>
      <c r="D234" s="10" t="s">
        <v>3344</v>
      </c>
      <c r="E234" s="70"/>
    </row>
    <row r="235" s="2" customFormat="1" ht="34.15" customHeight="1" spans="1:5">
      <c r="A235" s="67"/>
      <c r="B235" s="68"/>
      <c r="C235" s="14"/>
      <c r="D235" s="10" t="s">
        <v>3345</v>
      </c>
      <c r="E235" s="70"/>
    </row>
    <row r="236" s="2" customFormat="1" ht="34.15" customHeight="1" spans="1:5">
      <c r="A236" s="67"/>
      <c r="B236" s="68"/>
      <c r="C236" s="18"/>
      <c r="D236" s="10" t="s">
        <v>3346</v>
      </c>
      <c r="E236" s="70"/>
    </row>
    <row r="237" s="2" customFormat="1" ht="34.15" customHeight="1" spans="1:5">
      <c r="A237" s="71">
        <v>40</v>
      </c>
      <c r="B237" s="72" t="s">
        <v>1441</v>
      </c>
      <c r="C237" s="22" t="s">
        <v>3347</v>
      </c>
      <c r="D237" s="23" t="s">
        <v>3348</v>
      </c>
      <c r="E237" s="73" t="str">
        <f>HYPERLINK("http://blogfile.huashijingji.com/BlogFile/536-张雷老师.zip","课程包下载")</f>
        <v>课程包下载</v>
      </c>
    </row>
    <row r="238" s="2" customFormat="1" ht="34.15" customHeight="1" spans="1:5">
      <c r="A238" s="71"/>
      <c r="B238" s="72"/>
      <c r="C238" s="27"/>
      <c r="D238" s="23" t="s">
        <v>3349</v>
      </c>
      <c r="E238" s="74"/>
    </row>
    <row r="239" s="2" customFormat="1" ht="34.15" customHeight="1" spans="1:5">
      <c r="A239" s="71"/>
      <c r="B239" s="72"/>
      <c r="C239" s="27"/>
      <c r="D239" s="23" t="s">
        <v>3350</v>
      </c>
      <c r="E239" s="74"/>
    </row>
    <row r="240" s="2" customFormat="1" ht="34.15" customHeight="1" spans="1:5">
      <c r="A240" s="71"/>
      <c r="B240" s="72"/>
      <c r="C240" s="27"/>
      <c r="D240" s="23" t="s">
        <v>3351</v>
      </c>
      <c r="E240" s="74"/>
    </row>
    <row r="241" s="2" customFormat="1" ht="34.15" customHeight="1" spans="1:5">
      <c r="A241" s="71"/>
      <c r="B241" s="72"/>
      <c r="C241" s="27"/>
      <c r="D241" s="23" t="s">
        <v>3352</v>
      </c>
      <c r="E241" s="74"/>
    </row>
    <row r="242" s="2" customFormat="1" ht="34.15" customHeight="1" spans="1:5">
      <c r="A242" s="71"/>
      <c r="B242" s="72"/>
      <c r="C242" s="31"/>
      <c r="D242" s="23" t="s">
        <v>3353</v>
      </c>
      <c r="E242" s="74"/>
    </row>
    <row r="243" s="2" customFormat="1" ht="34.15" customHeight="1" spans="1:5">
      <c r="A243" s="67">
        <v>41</v>
      </c>
      <c r="B243" s="68" t="s">
        <v>1500</v>
      </c>
      <c r="C243" s="9" t="s">
        <v>3354</v>
      </c>
      <c r="D243" s="10" t="s">
        <v>3355</v>
      </c>
      <c r="E243" s="69" t="str">
        <f>HYPERLINK("http://blogfile.huashijingji.com/BlogFile/551-云潭老师.zip","课程包下载")</f>
        <v>课程包下载</v>
      </c>
    </row>
    <row r="244" s="2" customFormat="1" ht="34.15" customHeight="1" spans="1:5">
      <c r="A244" s="67"/>
      <c r="B244" s="68"/>
      <c r="C244" s="14"/>
      <c r="D244" s="10" t="s">
        <v>3356</v>
      </c>
      <c r="E244" s="70"/>
    </row>
    <row r="245" s="2" customFormat="1" ht="34.15" customHeight="1" spans="1:5">
      <c r="A245" s="67"/>
      <c r="B245" s="68"/>
      <c r="C245" s="14"/>
      <c r="D245" s="10" t="s">
        <v>3357</v>
      </c>
      <c r="E245" s="70"/>
    </row>
    <row r="246" s="2" customFormat="1" ht="34.15" customHeight="1" spans="1:5">
      <c r="A246" s="67"/>
      <c r="B246" s="68"/>
      <c r="C246" s="14"/>
      <c r="D246" s="10" t="s">
        <v>3358</v>
      </c>
      <c r="E246" s="70"/>
    </row>
    <row r="247" s="2" customFormat="1" ht="34.15" customHeight="1" spans="1:5">
      <c r="A247" s="67"/>
      <c r="B247" s="68"/>
      <c r="C247" s="14"/>
      <c r="D247" s="10" t="s">
        <v>3359</v>
      </c>
      <c r="E247" s="70"/>
    </row>
    <row r="248" s="2" customFormat="1" ht="34.15" customHeight="1" spans="1:5">
      <c r="A248" s="67"/>
      <c r="B248" s="68"/>
      <c r="C248" s="18"/>
      <c r="D248" s="10" t="s">
        <v>3360</v>
      </c>
      <c r="E248" s="70"/>
    </row>
    <row r="249" s="2" customFormat="1" ht="34.15" customHeight="1" spans="1:5">
      <c r="A249" s="71">
        <v>42</v>
      </c>
      <c r="B249" s="72" t="s">
        <v>1505</v>
      </c>
      <c r="C249" s="22" t="s">
        <v>3361</v>
      </c>
      <c r="D249" s="23" t="s">
        <v>3362</v>
      </c>
      <c r="E249" s="73" t="str">
        <f>HYPERLINK("http://blogfile.huashijingji.com/BlogFile/561-张诚忠老师.zip","课程包下载")</f>
        <v>课程包下载</v>
      </c>
    </row>
    <row r="250" s="2" customFormat="1" ht="34.15" customHeight="1" spans="1:5">
      <c r="A250" s="71"/>
      <c r="B250" s="72"/>
      <c r="C250" s="27"/>
      <c r="D250" s="23" t="s">
        <v>3363</v>
      </c>
      <c r="E250" s="74"/>
    </row>
    <row r="251" s="2" customFormat="1" ht="34.15" customHeight="1" spans="1:5">
      <c r="A251" s="71"/>
      <c r="B251" s="72"/>
      <c r="C251" s="27"/>
      <c r="D251" s="23" t="s">
        <v>3364</v>
      </c>
      <c r="E251" s="74"/>
    </row>
    <row r="252" s="2" customFormat="1" ht="34.15" customHeight="1" spans="1:5">
      <c r="A252" s="71"/>
      <c r="B252" s="72"/>
      <c r="C252" s="27"/>
      <c r="D252" s="23" t="s">
        <v>3365</v>
      </c>
      <c r="E252" s="74"/>
    </row>
    <row r="253" s="2" customFormat="1" ht="34.15" customHeight="1" spans="1:5">
      <c r="A253" s="71"/>
      <c r="B253" s="72"/>
      <c r="C253" s="27"/>
      <c r="D253" s="23" t="s">
        <v>3366</v>
      </c>
      <c r="E253" s="74"/>
    </row>
    <row r="254" s="2" customFormat="1" ht="34.15" customHeight="1" spans="1:5">
      <c r="A254" s="71"/>
      <c r="B254" s="72"/>
      <c r="C254" s="31"/>
      <c r="D254" s="23" t="s">
        <v>3367</v>
      </c>
      <c r="E254" s="74"/>
    </row>
    <row r="255" s="2" customFormat="1" ht="34.15" customHeight="1" spans="1:5">
      <c r="A255" s="67">
        <v>43</v>
      </c>
      <c r="B255" s="68" t="s">
        <v>1735</v>
      </c>
      <c r="C255" s="9" t="s">
        <v>3368</v>
      </c>
      <c r="D255" s="10" t="s">
        <v>3369</v>
      </c>
      <c r="E255" s="69" t="str">
        <f>HYPERLINK("http://blogfile.huashijingji.com/BlogFile/626-韩增海老师.zip","课程包下载")</f>
        <v>课程包下载</v>
      </c>
    </row>
    <row r="256" s="2" customFormat="1" ht="34.15" customHeight="1" spans="1:5">
      <c r="A256" s="67"/>
      <c r="B256" s="68"/>
      <c r="C256" s="14"/>
      <c r="D256" s="10" t="s">
        <v>3370</v>
      </c>
      <c r="E256" s="70"/>
    </row>
    <row r="257" s="2" customFormat="1" ht="34.15" customHeight="1" spans="1:5">
      <c r="A257" s="67"/>
      <c r="B257" s="68"/>
      <c r="C257" s="14"/>
      <c r="D257" s="10" t="s">
        <v>3371</v>
      </c>
      <c r="E257" s="70"/>
    </row>
    <row r="258" s="2" customFormat="1" ht="34.15" customHeight="1" spans="1:5">
      <c r="A258" s="67"/>
      <c r="B258" s="68"/>
      <c r="C258" s="14"/>
      <c r="D258" s="10" t="s">
        <v>3372</v>
      </c>
      <c r="E258" s="70"/>
    </row>
    <row r="259" s="2" customFormat="1" ht="34.15" customHeight="1" spans="1:5">
      <c r="A259" s="67"/>
      <c r="B259" s="68"/>
      <c r="C259" s="14"/>
      <c r="D259" s="10" t="s">
        <v>3373</v>
      </c>
      <c r="E259" s="70"/>
    </row>
    <row r="260" s="2" customFormat="1" ht="34.15" customHeight="1" spans="1:5">
      <c r="A260" s="67"/>
      <c r="B260" s="68"/>
      <c r="C260" s="18"/>
      <c r="D260" s="10" t="s">
        <v>3374</v>
      </c>
      <c r="E260" s="70"/>
    </row>
    <row r="261" s="2" customFormat="1" ht="34.15" customHeight="1" spans="1:5">
      <c r="A261" s="71">
        <v>44</v>
      </c>
      <c r="B261" s="72" t="s">
        <v>2065</v>
      </c>
      <c r="C261" s="22" t="s">
        <v>3375</v>
      </c>
      <c r="D261" s="23" t="s">
        <v>3376</v>
      </c>
      <c r="E261" s="73" t="str">
        <f>HYPERLINK("http://blogfile.huashijingji.com/BlogFile/713-秦发家老师.zip","课程包下载")</f>
        <v>课程包下载</v>
      </c>
    </row>
    <row r="262" s="2" customFormat="1" ht="34.15" customHeight="1" spans="1:5">
      <c r="A262" s="71"/>
      <c r="B262" s="72"/>
      <c r="C262" s="27"/>
      <c r="D262" s="23" t="s">
        <v>3377</v>
      </c>
      <c r="E262" s="74"/>
    </row>
    <row r="263" s="2" customFormat="1" ht="34.15" customHeight="1" spans="1:5">
      <c r="A263" s="71"/>
      <c r="B263" s="72"/>
      <c r="C263" s="27"/>
      <c r="D263" s="23" t="s">
        <v>3378</v>
      </c>
      <c r="E263" s="74"/>
    </row>
    <row r="264" s="2" customFormat="1" ht="34.15" customHeight="1" spans="1:5">
      <c r="A264" s="71"/>
      <c r="B264" s="72"/>
      <c r="C264" s="27"/>
      <c r="D264" s="23" t="s">
        <v>3379</v>
      </c>
      <c r="E264" s="74"/>
    </row>
    <row r="265" s="2" customFormat="1" ht="34.15" customHeight="1" spans="1:5">
      <c r="A265" s="71"/>
      <c r="B265" s="72"/>
      <c r="C265" s="27"/>
      <c r="D265" s="23" t="s">
        <v>3380</v>
      </c>
      <c r="E265" s="74"/>
    </row>
    <row r="266" s="2" customFormat="1" ht="34.15" customHeight="1" spans="1:5">
      <c r="A266" s="71"/>
      <c r="B266" s="72"/>
      <c r="C266" s="31"/>
      <c r="D266" s="23" t="s">
        <v>3381</v>
      </c>
      <c r="E266" s="74"/>
    </row>
    <row r="267" s="2" customFormat="1" ht="34.15" customHeight="1" spans="1:5">
      <c r="A267" s="67">
        <v>45</v>
      </c>
      <c r="B267" s="68" t="s">
        <v>2069</v>
      </c>
      <c r="C267" s="9" t="s">
        <v>3382</v>
      </c>
      <c r="D267" s="10" t="s">
        <v>3383</v>
      </c>
      <c r="E267" s="69" t="str">
        <f>HYPERLINK("http://blogfile.huashijingji.com/BlogFile/714-苏洁老师.zip","课程包下载")</f>
        <v>课程包下载</v>
      </c>
    </row>
    <row r="268" s="2" customFormat="1" ht="34.15" customHeight="1" spans="1:5">
      <c r="A268" s="67"/>
      <c r="B268" s="68"/>
      <c r="C268" s="14"/>
      <c r="D268" s="10" t="s">
        <v>3384</v>
      </c>
      <c r="E268" s="70"/>
    </row>
    <row r="269" s="2" customFormat="1" ht="34.15" customHeight="1" spans="1:5">
      <c r="A269" s="67"/>
      <c r="B269" s="68"/>
      <c r="C269" s="14"/>
      <c r="D269" s="10" t="s">
        <v>3385</v>
      </c>
      <c r="E269" s="70"/>
    </row>
    <row r="270" s="2" customFormat="1" ht="34.15" customHeight="1" spans="1:5">
      <c r="A270" s="67"/>
      <c r="B270" s="68"/>
      <c r="C270" s="14"/>
      <c r="D270" s="10" t="s">
        <v>3386</v>
      </c>
      <c r="E270" s="70"/>
    </row>
    <row r="271" s="2" customFormat="1" ht="34.15" customHeight="1" spans="1:5">
      <c r="A271" s="67"/>
      <c r="B271" s="68"/>
      <c r="C271" s="14"/>
      <c r="D271" s="10" t="s">
        <v>3387</v>
      </c>
      <c r="E271" s="70"/>
    </row>
    <row r="272" s="2" customFormat="1" ht="34.15" customHeight="1" spans="1:5">
      <c r="A272" s="67"/>
      <c r="B272" s="68"/>
      <c r="C272" s="18"/>
      <c r="D272" s="10" t="s">
        <v>3388</v>
      </c>
      <c r="E272" s="70"/>
    </row>
    <row r="273" s="2" customFormat="1" ht="34.15" customHeight="1" spans="1:5">
      <c r="A273" s="71">
        <v>46</v>
      </c>
      <c r="B273" s="72" t="s">
        <v>2173</v>
      </c>
      <c r="C273" s="22" t="s">
        <v>3389</v>
      </c>
      <c r="D273" s="23" t="s">
        <v>3390</v>
      </c>
      <c r="E273" s="73" t="str">
        <f>HYPERLINK("http://blogfile.huashijingji.com/BlogFile/742-何丽老师.zip","课程包下载")</f>
        <v>课程包下载</v>
      </c>
    </row>
    <row r="274" s="2" customFormat="1" ht="34.15" customHeight="1" spans="1:5">
      <c r="A274" s="71"/>
      <c r="B274" s="72"/>
      <c r="C274" s="27"/>
      <c r="D274" s="23" t="s">
        <v>3391</v>
      </c>
      <c r="E274" s="74"/>
    </row>
    <row r="275" s="2" customFormat="1" ht="34.15" customHeight="1" spans="1:5">
      <c r="A275" s="71"/>
      <c r="B275" s="72"/>
      <c r="C275" s="27"/>
      <c r="D275" s="23" t="s">
        <v>3392</v>
      </c>
      <c r="E275" s="74"/>
    </row>
    <row r="276" s="2" customFormat="1" ht="34.15" customHeight="1" spans="1:5">
      <c r="A276" s="71"/>
      <c r="B276" s="72"/>
      <c r="C276" s="27"/>
      <c r="D276" s="23" t="s">
        <v>3393</v>
      </c>
      <c r="E276" s="74"/>
    </row>
    <row r="277" s="2" customFormat="1" ht="34.15" customHeight="1" spans="1:5">
      <c r="A277" s="71"/>
      <c r="B277" s="72"/>
      <c r="C277" s="27"/>
      <c r="D277" s="23" t="s">
        <v>3394</v>
      </c>
      <c r="E277" s="74"/>
    </row>
    <row r="278" s="2" customFormat="1" ht="34.15" customHeight="1" spans="1:5">
      <c r="A278" s="71"/>
      <c r="B278" s="72"/>
      <c r="C278" s="31"/>
      <c r="D278" s="23" t="s">
        <v>3395</v>
      </c>
      <c r="E278" s="74"/>
    </row>
    <row r="279" s="2" customFormat="1" ht="34.15" customHeight="1" spans="1:5">
      <c r="A279" s="67">
        <v>47</v>
      </c>
      <c r="B279" s="68" t="s">
        <v>320</v>
      </c>
      <c r="C279" s="9" t="s">
        <v>3396</v>
      </c>
      <c r="D279" s="10" t="s">
        <v>3397</v>
      </c>
      <c r="E279" s="69" t="str">
        <f>HYPERLINK("http://blogfile.huashijingji.com/BlogFile/105-黄昕红老师.zip","课程包下载")</f>
        <v>课程包下载</v>
      </c>
    </row>
    <row r="280" s="2" customFormat="1" ht="34.15" customHeight="1" spans="1:5">
      <c r="A280" s="67"/>
      <c r="B280" s="68"/>
      <c r="C280" s="14"/>
      <c r="D280" s="10" t="s">
        <v>3398</v>
      </c>
      <c r="E280" s="70"/>
    </row>
    <row r="281" s="2" customFormat="1" ht="34.15" customHeight="1" spans="1:5">
      <c r="A281" s="67"/>
      <c r="B281" s="68"/>
      <c r="C281" s="14"/>
      <c r="D281" s="10" t="s">
        <v>3399</v>
      </c>
      <c r="E281" s="70"/>
    </row>
    <row r="282" s="2" customFormat="1" ht="34.15" customHeight="1" spans="1:5">
      <c r="A282" s="67"/>
      <c r="B282" s="68"/>
      <c r="C282" s="14"/>
      <c r="D282" s="10" t="s">
        <v>3400</v>
      </c>
      <c r="E282" s="70"/>
    </row>
    <row r="283" s="2" customFormat="1" ht="34.15" customHeight="1" spans="1:5">
      <c r="A283" s="67"/>
      <c r="B283" s="68"/>
      <c r="C283" s="14"/>
      <c r="D283" s="10" t="s">
        <v>3401</v>
      </c>
      <c r="E283" s="70"/>
    </row>
    <row r="284" s="2" customFormat="1" ht="34.15" customHeight="1" spans="1:5">
      <c r="A284" s="67"/>
      <c r="B284" s="68"/>
      <c r="C284" s="18"/>
      <c r="D284" s="10" t="s">
        <v>3402</v>
      </c>
      <c r="E284" s="70"/>
    </row>
    <row r="285" s="2" customFormat="1" ht="34.15" customHeight="1" spans="1:5">
      <c r="A285" s="71">
        <v>48</v>
      </c>
      <c r="B285" s="72" t="s">
        <v>470</v>
      </c>
      <c r="C285" s="22" t="s">
        <v>3403</v>
      </c>
      <c r="D285" s="23" t="s">
        <v>3404</v>
      </c>
      <c r="E285" s="73" t="str">
        <f>HYPERLINK("http://blogfile.huashijingji.com/BlogFile/166-董玉川老师.zip","课程包下载")</f>
        <v>课程包下载</v>
      </c>
    </row>
    <row r="286" s="2" customFormat="1" ht="34.15" customHeight="1" spans="1:5">
      <c r="A286" s="71"/>
      <c r="B286" s="72"/>
      <c r="C286" s="27"/>
      <c r="D286" s="23" t="s">
        <v>3405</v>
      </c>
      <c r="E286" s="74"/>
    </row>
    <row r="287" s="2" customFormat="1" ht="34.15" customHeight="1" spans="1:5">
      <c r="A287" s="71"/>
      <c r="B287" s="72"/>
      <c r="C287" s="27"/>
      <c r="D287" s="23" t="s">
        <v>3406</v>
      </c>
      <c r="E287" s="74"/>
    </row>
    <row r="288" s="2" customFormat="1" ht="34.15" customHeight="1" spans="1:5">
      <c r="A288" s="71"/>
      <c r="B288" s="72"/>
      <c r="C288" s="27"/>
      <c r="D288" s="23" t="s">
        <v>3407</v>
      </c>
      <c r="E288" s="74"/>
    </row>
    <row r="289" s="2" customFormat="1" ht="34.15" customHeight="1" spans="1:5">
      <c r="A289" s="71"/>
      <c r="B289" s="72"/>
      <c r="C289" s="27"/>
      <c r="D289" s="23" t="s">
        <v>3408</v>
      </c>
      <c r="E289" s="74"/>
    </row>
    <row r="290" s="2" customFormat="1" ht="34.15" customHeight="1" spans="1:5">
      <c r="A290" s="71"/>
      <c r="B290" s="72"/>
      <c r="C290" s="31"/>
      <c r="D290" s="23" t="s">
        <v>3409</v>
      </c>
      <c r="E290" s="74"/>
    </row>
    <row r="291" s="2" customFormat="1" ht="34.15" customHeight="1" spans="1:5">
      <c r="A291" s="67">
        <v>49</v>
      </c>
      <c r="B291" s="68" t="s">
        <v>580</v>
      </c>
      <c r="C291" s="9" t="s">
        <v>3410</v>
      </c>
      <c r="D291" s="10" t="s">
        <v>3411</v>
      </c>
      <c r="E291" s="69" t="str">
        <f>HYPERLINK("http://blogfile.huashijingji.com/BlogFile/218-任文建老师.zip","课程包下载")</f>
        <v>课程包下载</v>
      </c>
    </row>
    <row r="292" s="2" customFormat="1" ht="34.15" customHeight="1" spans="1:5">
      <c r="A292" s="67"/>
      <c r="B292" s="68"/>
      <c r="C292" s="14"/>
      <c r="D292" s="10" t="s">
        <v>3412</v>
      </c>
      <c r="E292" s="70"/>
    </row>
    <row r="293" s="2" customFormat="1" ht="34.15" customHeight="1" spans="1:5">
      <c r="A293" s="67"/>
      <c r="B293" s="68"/>
      <c r="C293" s="14"/>
      <c r="D293" s="10" t="s">
        <v>3413</v>
      </c>
      <c r="E293" s="70"/>
    </row>
    <row r="294" s="2" customFormat="1" ht="34.15" customHeight="1" spans="1:5">
      <c r="A294" s="67"/>
      <c r="B294" s="68"/>
      <c r="C294" s="14"/>
      <c r="D294" s="10" t="s">
        <v>3248</v>
      </c>
      <c r="E294" s="70"/>
    </row>
    <row r="295" s="2" customFormat="1" ht="34.15" customHeight="1" spans="1:5">
      <c r="A295" s="67"/>
      <c r="B295" s="68"/>
      <c r="C295" s="14"/>
      <c r="D295" s="10" t="s">
        <v>3339</v>
      </c>
      <c r="E295" s="70"/>
    </row>
    <row r="296" s="2" customFormat="1" ht="34.15" customHeight="1" spans="1:5">
      <c r="A296" s="67"/>
      <c r="B296" s="68"/>
      <c r="C296" s="18"/>
      <c r="D296" s="10" t="s">
        <v>3414</v>
      </c>
      <c r="E296" s="70"/>
    </row>
    <row r="297" s="2" customFormat="1" ht="34.15" customHeight="1" spans="1:5">
      <c r="A297" s="71">
        <v>50</v>
      </c>
      <c r="B297" s="72" t="s">
        <v>901</v>
      </c>
      <c r="C297" s="22" t="s">
        <v>3415</v>
      </c>
      <c r="D297" s="23" t="s">
        <v>3416</v>
      </c>
      <c r="E297" s="73" t="str">
        <f>HYPERLINK("http://blogfile.huashijingji.com/BlogFile/346-田乐明老师.zip","课程包下载")</f>
        <v>课程包下载</v>
      </c>
    </row>
    <row r="298" s="2" customFormat="1" ht="34.15" customHeight="1" spans="1:5">
      <c r="A298" s="71"/>
      <c r="B298" s="72"/>
      <c r="C298" s="27"/>
      <c r="D298" s="23" t="s">
        <v>3417</v>
      </c>
      <c r="E298" s="74"/>
    </row>
    <row r="299" s="2" customFormat="1" ht="34.15" customHeight="1" spans="1:5">
      <c r="A299" s="71"/>
      <c r="B299" s="72"/>
      <c r="C299" s="27"/>
      <c r="D299" s="23" t="s">
        <v>3418</v>
      </c>
      <c r="E299" s="74"/>
    </row>
    <row r="300" s="2" customFormat="1" ht="34.15" customHeight="1" spans="1:5">
      <c r="A300" s="71"/>
      <c r="B300" s="72"/>
      <c r="C300" s="27"/>
      <c r="D300" s="23" t="s">
        <v>3419</v>
      </c>
      <c r="E300" s="74"/>
    </row>
    <row r="301" s="2" customFormat="1" ht="34.15" customHeight="1" spans="1:5">
      <c r="A301" s="71"/>
      <c r="B301" s="72"/>
      <c r="C301" s="27"/>
      <c r="D301" s="23" t="s">
        <v>3420</v>
      </c>
      <c r="E301" s="74"/>
    </row>
    <row r="302" s="2" customFormat="1" ht="34.15" customHeight="1" spans="1:5">
      <c r="A302" s="71"/>
      <c r="B302" s="72"/>
      <c r="C302" s="31"/>
      <c r="D302" s="23" t="s">
        <v>3421</v>
      </c>
      <c r="E302" s="74"/>
    </row>
    <row r="303" s="2" customFormat="1" ht="34.15" customHeight="1" spans="1:5">
      <c r="A303" s="67">
        <v>51</v>
      </c>
      <c r="B303" s="68" t="s">
        <v>1004</v>
      </c>
      <c r="C303" s="9" t="s">
        <v>3422</v>
      </c>
      <c r="D303" s="10" t="s">
        <v>3423</v>
      </c>
      <c r="E303" s="69" t="str">
        <f>HYPERLINK("http://blogfile.huashijingji.com/BlogFile/375-谢瑞宝老师.zip","课程包下载")</f>
        <v>课程包下载</v>
      </c>
    </row>
    <row r="304" s="2" customFormat="1" ht="34.15" customHeight="1" spans="1:5">
      <c r="A304" s="67"/>
      <c r="B304" s="68"/>
      <c r="C304" s="14"/>
      <c r="D304" s="10" t="s">
        <v>3424</v>
      </c>
      <c r="E304" s="70"/>
    </row>
    <row r="305" s="2" customFormat="1" ht="34.15" customHeight="1" spans="1:5">
      <c r="A305" s="67"/>
      <c r="B305" s="68"/>
      <c r="C305" s="14"/>
      <c r="D305" s="10" t="s">
        <v>3425</v>
      </c>
      <c r="E305" s="70"/>
    </row>
    <row r="306" s="2" customFormat="1" ht="34.15" customHeight="1" spans="1:5">
      <c r="A306" s="67"/>
      <c r="B306" s="68"/>
      <c r="C306" s="14"/>
      <c r="D306" s="10" t="s">
        <v>3426</v>
      </c>
      <c r="E306" s="70"/>
    </row>
    <row r="307" s="2" customFormat="1" ht="34.15" customHeight="1" spans="1:5">
      <c r="A307" s="67"/>
      <c r="B307" s="68"/>
      <c r="C307" s="14"/>
      <c r="D307" s="10" t="s">
        <v>3427</v>
      </c>
      <c r="E307" s="70"/>
    </row>
    <row r="308" s="2" customFormat="1" ht="34.15" customHeight="1" spans="1:5">
      <c r="A308" s="67"/>
      <c r="B308" s="68"/>
      <c r="C308" s="18"/>
      <c r="D308" s="10" t="s">
        <v>3428</v>
      </c>
      <c r="E308" s="70"/>
    </row>
    <row r="309" s="2" customFormat="1" ht="34.15" customHeight="1" spans="1:5">
      <c r="A309" s="71">
        <v>52</v>
      </c>
      <c r="B309" s="72" t="s">
        <v>1054</v>
      </c>
      <c r="C309" s="22" t="s">
        <v>3429</v>
      </c>
      <c r="D309" s="23" t="s">
        <v>3430</v>
      </c>
      <c r="E309" s="73" t="str">
        <f>HYPERLINK("http://blogfile.huashijingji.com/BlogFile/396-韩鹏老师.zip","课程包下载")</f>
        <v>课程包下载</v>
      </c>
    </row>
    <row r="310" s="2" customFormat="1" ht="34.15" customHeight="1" spans="1:5">
      <c r="A310" s="71"/>
      <c r="B310" s="72"/>
      <c r="C310" s="27"/>
      <c r="D310" s="23" t="s">
        <v>3431</v>
      </c>
      <c r="E310" s="74"/>
    </row>
    <row r="311" s="2" customFormat="1" ht="34.15" customHeight="1" spans="1:5">
      <c r="A311" s="71"/>
      <c r="B311" s="72"/>
      <c r="C311" s="27"/>
      <c r="D311" s="23" t="s">
        <v>3432</v>
      </c>
      <c r="E311" s="74"/>
    </row>
    <row r="312" s="2" customFormat="1" ht="34.15" customHeight="1" spans="1:5">
      <c r="A312" s="71"/>
      <c r="B312" s="72"/>
      <c r="C312" s="27"/>
      <c r="D312" s="23" t="s">
        <v>3433</v>
      </c>
      <c r="E312" s="74"/>
    </row>
    <row r="313" s="2" customFormat="1" ht="34.15" customHeight="1" spans="1:5">
      <c r="A313" s="71"/>
      <c r="B313" s="72"/>
      <c r="C313" s="27"/>
      <c r="D313" s="23" t="s">
        <v>3434</v>
      </c>
      <c r="E313" s="74"/>
    </row>
    <row r="314" s="2" customFormat="1" ht="34.15" customHeight="1" spans="1:5">
      <c r="A314" s="71"/>
      <c r="B314" s="72"/>
      <c r="C314" s="31"/>
      <c r="D314" s="23" t="s">
        <v>3435</v>
      </c>
      <c r="E314" s="74"/>
    </row>
    <row r="315" s="2" customFormat="1" ht="34.15" customHeight="1" spans="1:5">
      <c r="A315" s="67">
        <v>53</v>
      </c>
      <c r="B315" s="68" t="s">
        <v>1113</v>
      </c>
      <c r="C315" s="9" t="s">
        <v>3436</v>
      </c>
      <c r="D315" s="10" t="s">
        <v>3437</v>
      </c>
      <c r="E315" s="69" t="str">
        <f>HYPERLINK("http://blogfile.huashijingji.com/BlogFile/414-刘志翔老师.zip","课程包下载")</f>
        <v>课程包下载</v>
      </c>
    </row>
    <row r="316" s="2" customFormat="1" ht="34.15" customHeight="1" spans="1:5">
      <c r="A316" s="67"/>
      <c r="B316" s="68"/>
      <c r="C316" s="14"/>
      <c r="D316" s="10" t="s">
        <v>3438</v>
      </c>
      <c r="E316" s="70"/>
    </row>
    <row r="317" s="2" customFormat="1" ht="34.15" customHeight="1" spans="1:5">
      <c r="A317" s="67"/>
      <c r="B317" s="68"/>
      <c r="C317" s="14"/>
      <c r="D317" s="10" t="s">
        <v>3439</v>
      </c>
      <c r="E317" s="70"/>
    </row>
    <row r="318" s="2" customFormat="1" ht="34.15" customHeight="1" spans="1:5">
      <c r="A318" s="67"/>
      <c r="B318" s="68"/>
      <c r="C318" s="14"/>
      <c r="D318" s="10" t="s">
        <v>3440</v>
      </c>
      <c r="E318" s="70"/>
    </row>
    <row r="319" s="2" customFormat="1" ht="34.15" customHeight="1" spans="1:5">
      <c r="A319" s="67"/>
      <c r="B319" s="68"/>
      <c r="C319" s="14"/>
      <c r="D319" s="10" t="s">
        <v>3441</v>
      </c>
      <c r="E319" s="70"/>
    </row>
    <row r="320" s="2" customFormat="1" ht="34.15" customHeight="1" spans="1:5">
      <c r="A320" s="67"/>
      <c r="B320" s="68"/>
      <c r="C320" s="18"/>
      <c r="D320" s="10" t="s">
        <v>3442</v>
      </c>
      <c r="E320" s="70"/>
    </row>
    <row r="321" s="2" customFormat="1" ht="34.15" customHeight="1" spans="1:5">
      <c r="A321" s="71">
        <v>54</v>
      </c>
      <c r="B321" s="72" t="s">
        <v>1166</v>
      </c>
      <c r="C321" s="22" t="s">
        <v>3443</v>
      </c>
      <c r="D321" s="23" t="s">
        <v>3444</v>
      </c>
      <c r="E321" s="73" t="str">
        <f>HYPERLINK("http://blogfile.huashijingji.com/BlogFile/434-李远亮老师.zip","课程包下载")</f>
        <v>课程包下载</v>
      </c>
    </row>
    <row r="322" s="2" customFormat="1" ht="34.15" customHeight="1" spans="1:5">
      <c r="A322" s="71"/>
      <c r="B322" s="72"/>
      <c r="C322" s="27"/>
      <c r="D322" s="23" t="s">
        <v>3445</v>
      </c>
      <c r="E322" s="74"/>
    </row>
    <row r="323" s="2" customFormat="1" ht="34.15" customHeight="1" spans="1:5">
      <c r="A323" s="71"/>
      <c r="B323" s="72"/>
      <c r="C323" s="27"/>
      <c r="D323" s="23" t="s">
        <v>3446</v>
      </c>
      <c r="E323" s="74"/>
    </row>
    <row r="324" s="2" customFormat="1" ht="34.15" customHeight="1" spans="1:5">
      <c r="A324" s="71"/>
      <c r="B324" s="72"/>
      <c r="C324" s="27"/>
      <c r="D324" s="23" t="s">
        <v>3447</v>
      </c>
      <c r="E324" s="74"/>
    </row>
    <row r="325" s="2" customFormat="1" ht="34.15" customHeight="1" spans="1:5">
      <c r="A325" s="71"/>
      <c r="B325" s="72"/>
      <c r="C325" s="27"/>
      <c r="D325" s="23" t="s">
        <v>3448</v>
      </c>
      <c r="E325" s="74"/>
    </row>
    <row r="326" s="2" customFormat="1" ht="34.15" customHeight="1" spans="1:5">
      <c r="A326" s="71"/>
      <c r="B326" s="72"/>
      <c r="C326" s="31"/>
      <c r="D326" s="23" t="s">
        <v>3449</v>
      </c>
      <c r="E326" s="74"/>
    </row>
    <row r="327" s="2" customFormat="1" ht="34.15" customHeight="1" spans="1:5">
      <c r="A327" s="67">
        <v>55</v>
      </c>
      <c r="B327" s="68" t="s">
        <v>1216</v>
      </c>
      <c r="C327" s="9" t="s">
        <v>3450</v>
      </c>
      <c r="D327" s="10" t="s">
        <v>3451</v>
      </c>
      <c r="E327" s="69" t="str">
        <f>HYPERLINK("http://blogfile.huashijingji.com/BlogFile/454-廉发强老师.zip","课程包下载")</f>
        <v>课程包下载</v>
      </c>
    </row>
    <row r="328" s="2" customFormat="1" ht="34.15" customHeight="1" spans="1:5">
      <c r="A328" s="67"/>
      <c r="B328" s="68"/>
      <c r="C328" s="14"/>
      <c r="D328" s="10" t="s">
        <v>3452</v>
      </c>
      <c r="E328" s="70"/>
    </row>
    <row r="329" s="2" customFormat="1" ht="34.15" customHeight="1" spans="1:5">
      <c r="A329" s="67"/>
      <c r="B329" s="68"/>
      <c r="C329" s="14"/>
      <c r="D329" s="10" t="s">
        <v>3453</v>
      </c>
      <c r="E329" s="70"/>
    </row>
    <row r="330" s="2" customFormat="1" ht="34.15" customHeight="1" spans="1:5">
      <c r="A330" s="67"/>
      <c r="B330" s="68"/>
      <c r="C330" s="14"/>
      <c r="D330" s="10" t="s">
        <v>3454</v>
      </c>
      <c r="E330" s="70"/>
    </row>
    <row r="331" s="2" customFormat="1" ht="34.15" customHeight="1" spans="1:5">
      <c r="A331" s="67"/>
      <c r="B331" s="68"/>
      <c r="C331" s="14"/>
      <c r="D331" s="10" t="s">
        <v>3455</v>
      </c>
      <c r="E331" s="70"/>
    </row>
    <row r="332" s="2" customFormat="1" ht="34.15" customHeight="1" spans="1:5">
      <c r="A332" s="67"/>
      <c r="B332" s="68"/>
      <c r="C332" s="18"/>
      <c r="D332" s="10" t="s">
        <v>3456</v>
      </c>
      <c r="E332" s="70"/>
    </row>
    <row r="333" s="2" customFormat="1" ht="34.15" customHeight="1" spans="1:5">
      <c r="A333" s="71">
        <v>56</v>
      </c>
      <c r="B333" s="72" t="s">
        <v>1263</v>
      </c>
      <c r="C333" s="22" t="s">
        <v>3457</v>
      </c>
      <c r="D333" s="23" t="s">
        <v>3458</v>
      </c>
      <c r="E333" s="73" t="str">
        <f>HYPERLINK("http://blogfile.huashijingji.com/BlogFile/472-程平安老师.zip","课程包下载")</f>
        <v>课程包下载</v>
      </c>
    </row>
    <row r="334" s="2" customFormat="1" ht="34.15" customHeight="1" spans="1:5">
      <c r="A334" s="71"/>
      <c r="B334" s="72"/>
      <c r="C334" s="27"/>
      <c r="D334" s="23" t="s">
        <v>3459</v>
      </c>
      <c r="E334" s="74"/>
    </row>
    <row r="335" s="2" customFormat="1" ht="34.15" customHeight="1" spans="1:5">
      <c r="A335" s="71"/>
      <c r="B335" s="72"/>
      <c r="C335" s="27"/>
      <c r="D335" s="23" t="s">
        <v>3460</v>
      </c>
      <c r="E335" s="74"/>
    </row>
    <row r="336" s="2" customFormat="1" ht="34.15" customHeight="1" spans="1:5">
      <c r="A336" s="71"/>
      <c r="B336" s="72"/>
      <c r="C336" s="27"/>
      <c r="D336" s="23" t="s">
        <v>3461</v>
      </c>
      <c r="E336" s="74"/>
    </row>
    <row r="337" s="2" customFormat="1" ht="34.15" customHeight="1" spans="1:5">
      <c r="A337" s="71"/>
      <c r="B337" s="72"/>
      <c r="C337" s="27"/>
      <c r="D337" s="23" t="s">
        <v>3462</v>
      </c>
      <c r="E337" s="74"/>
    </row>
    <row r="338" s="2" customFormat="1" ht="34.15" customHeight="1" spans="1:5">
      <c r="A338" s="71"/>
      <c r="B338" s="72"/>
      <c r="C338" s="31"/>
      <c r="D338" s="23" t="s">
        <v>3463</v>
      </c>
      <c r="E338" s="74"/>
    </row>
    <row r="339" s="2" customFormat="1" ht="34.15" customHeight="1" spans="1:5">
      <c r="A339" s="67">
        <v>57</v>
      </c>
      <c r="B339" s="68" t="s">
        <v>1272</v>
      </c>
      <c r="C339" s="9" t="s">
        <v>3464</v>
      </c>
      <c r="D339" s="10" t="s">
        <v>3465</v>
      </c>
      <c r="E339" s="69" t="str">
        <f>HYPERLINK("http://blogfile.huashijingji.com/BlogFile/477-姜雷老师.zip","课程包下载")</f>
        <v>课程包下载</v>
      </c>
    </row>
    <row r="340" s="2" customFormat="1" ht="34.15" customHeight="1" spans="1:5">
      <c r="A340" s="67"/>
      <c r="B340" s="68"/>
      <c r="C340" s="14"/>
      <c r="D340" s="10" t="s">
        <v>3466</v>
      </c>
      <c r="E340" s="70"/>
    </row>
    <row r="341" s="2" customFormat="1" ht="34.15" customHeight="1" spans="1:5">
      <c r="A341" s="67"/>
      <c r="B341" s="68"/>
      <c r="C341" s="14"/>
      <c r="D341" s="10" t="s">
        <v>3467</v>
      </c>
      <c r="E341" s="70"/>
    </row>
    <row r="342" s="2" customFormat="1" ht="34.15" customHeight="1" spans="1:5">
      <c r="A342" s="67"/>
      <c r="B342" s="68"/>
      <c r="C342" s="14"/>
      <c r="D342" s="10" t="s">
        <v>3468</v>
      </c>
      <c r="E342" s="70"/>
    </row>
    <row r="343" s="2" customFormat="1" ht="34.15" customHeight="1" spans="1:5">
      <c r="A343" s="67"/>
      <c r="B343" s="68"/>
      <c r="C343" s="14"/>
      <c r="D343" s="10" t="s">
        <v>3469</v>
      </c>
      <c r="E343" s="70"/>
    </row>
    <row r="344" s="2" customFormat="1" ht="34.15" customHeight="1" spans="1:5">
      <c r="A344" s="67"/>
      <c r="B344" s="68"/>
      <c r="C344" s="18"/>
      <c r="D344" s="10" t="s">
        <v>3470</v>
      </c>
      <c r="E344" s="70"/>
    </row>
    <row r="345" s="2" customFormat="1" ht="34.15" customHeight="1" spans="1:5">
      <c r="A345" s="71">
        <v>58</v>
      </c>
      <c r="B345" s="72" t="s">
        <v>1400</v>
      </c>
      <c r="C345" s="22" t="s">
        <v>3471</v>
      </c>
      <c r="D345" s="23" t="s">
        <v>3472</v>
      </c>
      <c r="E345" s="73" t="str">
        <f>HYPERLINK("http://blogfile.huashijingji.com/BlogFile/523-李修平老师.zip","课程包下载")</f>
        <v>课程包下载</v>
      </c>
    </row>
    <row r="346" s="2" customFormat="1" ht="34.15" customHeight="1" spans="1:5">
      <c r="A346" s="71"/>
      <c r="B346" s="72"/>
      <c r="C346" s="27"/>
      <c r="D346" s="23" t="s">
        <v>3473</v>
      </c>
      <c r="E346" s="74"/>
    </row>
    <row r="347" s="2" customFormat="1" ht="34.15" customHeight="1" spans="1:5">
      <c r="A347" s="71"/>
      <c r="B347" s="72"/>
      <c r="C347" s="27"/>
      <c r="D347" s="23" t="s">
        <v>3474</v>
      </c>
      <c r="E347" s="74"/>
    </row>
    <row r="348" s="2" customFormat="1" ht="34.15" customHeight="1" spans="1:5">
      <c r="A348" s="71"/>
      <c r="B348" s="72"/>
      <c r="C348" s="27"/>
      <c r="D348" s="23" t="s">
        <v>3475</v>
      </c>
      <c r="E348" s="74"/>
    </row>
    <row r="349" s="2" customFormat="1" ht="34.15" customHeight="1" spans="1:5">
      <c r="A349" s="71"/>
      <c r="B349" s="72"/>
      <c r="C349" s="27"/>
      <c r="D349" s="23" t="s">
        <v>3476</v>
      </c>
      <c r="E349" s="74"/>
    </row>
    <row r="350" s="2" customFormat="1" ht="34.15" customHeight="1" spans="1:5">
      <c r="A350" s="71"/>
      <c r="B350" s="72"/>
      <c r="C350" s="31"/>
      <c r="D350" s="23" t="s">
        <v>3477</v>
      </c>
      <c r="E350" s="74"/>
    </row>
    <row r="351" s="2" customFormat="1" ht="34.15" customHeight="1" spans="1:5">
      <c r="A351" s="67">
        <v>59</v>
      </c>
      <c r="B351" s="68" t="s">
        <v>1494</v>
      </c>
      <c r="C351" s="9" t="s">
        <v>3478</v>
      </c>
      <c r="D351" s="10" t="s">
        <v>3479</v>
      </c>
      <c r="E351" s="69" t="str">
        <f>HYPERLINK("http://blogfile.huashijingji.com/BlogFile/549-张楚培老师.zip","课程包下载")</f>
        <v>课程包下载</v>
      </c>
    </row>
    <row r="352" s="2" customFormat="1" ht="34.15" customHeight="1" spans="1:5">
      <c r="A352" s="67"/>
      <c r="B352" s="68"/>
      <c r="C352" s="14"/>
      <c r="D352" s="10" t="s">
        <v>3480</v>
      </c>
      <c r="E352" s="70"/>
    </row>
    <row r="353" s="2" customFormat="1" ht="34.15" customHeight="1" spans="1:5">
      <c r="A353" s="67"/>
      <c r="B353" s="68"/>
      <c r="C353" s="14"/>
      <c r="D353" s="10" t="s">
        <v>3481</v>
      </c>
      <c r="E353" s="70"/>
    </row>
    <row r="354" s="2" customFormat="1" ht="34.15" customHeight="1" spans="1:5">
      <c r="A354" s="67"/>
      <c r="B354" s="68"/>
      <c r="C354" s="14"/>
      <c r="D354" s="10" t="s">
        <v>3482</v>
      </c>
      <c r="E354" s="70"/>
    </row>
    <row r="355" s="2" customFormat="1" ht="34.15" customHeight="1" spans="1:5">
      <c r="A355" s="67"/>
      <c r="B355" s="68"/>
      <c r="C355" s="14"/>
      <c r="D355" s="10" t="s">
        <v>3483</v>
      </c>
      <c r="E355" s="70"/>
    </row>
    <row r="356" s="2" customFormat="1" ht="34.15" customHeight="1" spans="1:5">
      <c r="A356" s="67"/>
      <c r="B356" s="68"/>
      <c r="C356" s="18"/>
      <c r="D356" s="10" t="s">
        <v>3484</v>
      </c>
      <c r="E356" s="70"/>
    </row>
    <row r="357" s="2" customFormat="1" ht="34.15" customHeight="1" spans="1:5">
      <c r="A357" s="71">
        <v>60</v>
      </c>
      <c r="B357" s="72" t="s">
        <v>1548</v>
      </c>
      <c r="C357" s="22" t="s">
        <v>3485</v>
      </c>
      <c r="D357" s="23" t="s">
        <v>3486</v>
      </c>
      <c r="E357" s="73" t="str">
        <f>HYPERLINK("http://blogfile.huashijingji.com/BlogFile/574-文瀚老师.zip","课程包下载")</f>
        <v>课程包下载</v>
      </c>
    </row>
    <row r="358" s="2" customFormat="1" ht="34.15" customHeight="1" spans="1:5">
      <c r="A358" s="71"/>
      <c r="B358" s="72"/>
      <c r="C358" s="27"/>
      <c r="D358" s="23" t="s">
        <v>3487</v>
      </c>
      <c r="E358" s="74"/>
    </row>
    <row r="359" s="2" customFormat="1" ht="34.15" customHeight="1" spans="1:5">
      <c r="A359" s="71"/>
      <c r="B359" s="72"/>
      <c r="C359" s="27"/>
      <c r="D359" s="23" t="s">
        <v>3488</v>
      </c>
      <c r="E359" s="74"/>
    </row>
    <row r="360" s="2" customFormat="1" ht="34.15" customHeight="1" spans="1:5">
      <c r="A360" s="71"/>
      <c r="B360" s="72"/>
      <c r="C360" s="27"/>
      <c r="D360" s="23" t="s">
        <v>3489</v>
      </c>
      <c r="E360" s="74"/>
    </row>
    <row r="361" s="2" customFormat="1" ht="34.15" customHeight="1" spans="1:5">
      <c r="A361" s="71"/>
      <c r="B361" s="72"/>
      <c r="C361" s="27"/>
      <c r="D361" s="23" t="s">
        <v>3490</v>
      </c>
      <c r="E361" s="74"/>
    </row>
    <row r="362" s="2" customFormat="1" ht="34.15" customHeight="1" spans="1:5">
      <c r="A362" s="71"/>
      <c r="B362" s="72"/>
      <c r="C362" s="31"/>
      <c r="D362" s="23" t="s">
        <v>3491</v>
      </c>
      <c r="E362" s="74"/>
    </row>
    <row r="363" s="2" customFormat="1" ht="34.15" customHeight="1" spans="1:5">
      <c r="A363" s="67">
        <v>61</v>
      </c>
      <c r="B363" s="68" t="s">
        <v>1570</v>
      </c>
      <c r="C363" s="9" t="s">
        <v>3492</v>
      </c>
      <c r="D363" s="10" t="s">
        <v>3493</v>
      </c>
      <c r="E363" s="69" t="str">
        <f>HYPERLINK("http://blogfile.huashijingji.com/BlogFile/583-师全润老师.zip","课程包下载")</f>
        <v>课程包下载</v>
      </c>
    </row>
    <row r="364" s="2" customFormat="1" ht="34.15" customHeight="1" spans="1:5">
      <c r="A364" s="67"/>
      <c r="B364" s="68"/>
      <c r="C364" s="14"/>
      <c r="D364" s="10" t="s">
        <v>3494</v>
      </c>
      <c r="E364" s="70"/>
    </row>
    <row r="365" s="2" customFormat="1" ht="34.15" customHeight="1" spans="1:5">
      <c r="A365" s="67"/>
      <c r="B365" s="68"/>
      <c r="C365" s="14"/>
      <c r="D365" s="10" t="s">
        <v>3495</v>
      </c>
      <c r="E365" s="70"/>
    </row>
    <row r="366" s="2" customFormat="1" ht="34.15" customHeight="1" spans="1:5">
      <c r="A366" s="67"/>
      <c r="B366" s="68"/>
      <c r="C366" s="14"/>
      <c r="D366" s="10" t="s">
        <v>3496</v>
      </c>
      <c r="E366" s="70"/>
    </row>
    <row r="367" s="2" customFormat="1" ht="34.15" customHeight="1" spans="1:5">
      <c r="A367" s="67"/>
      <c r="B367" s="68"/>
      <c r="C367" s="14"/>
      <c r="D367" s="10" t="s">
        <v>3497</v>
      </c>
      <c r="E367" s="70"/>
    </row>
    <row r="368" s="2" customFormat="1" ht="34.15" customHeight="1" spans="1:5">
      <c r="A368" s="67"/>
      <c r="B368" s="68"/>
      <c r="C368" s="18"/>
      <c r="D368" s="10" t="s">
        <v>3498</v>
      </c>
      <c r="E368" s="70"/>
    </row>
    <row r="369" s="2" customFormat="1" ht="34.15" customHeight="1" spans="1:5">
      <c r="A369" s="71">
        <v>62</v>
      </c>
      <c r="B369" s="72" t="s">
        <v>1595</v>
      </c>
      <c r="C369" s="22" t="s">
        <v>3499</v>
      </c>
      <c r="D369" s="23" t="s">
        <v>3500</v>
      </c>
      <c r="E369" s="73" t="str">
        <f>HYPERLINK("http://blogfile.huashijingji.com/BlogFile/592-俞平老师.zip","课程包下载")</f>
        <v>课程包下载</v>
      </c>
    </row>
    <row r="370" s="2" customFormat="1" ht="34.15" customHeight="1" spans="1:5">
      <c r="A370" s="71"/>
      <c r="B370" s="72"/>
      <c r="C370" s="27"/>
      <c r="D370" s="23" t="s">
        <v>3501</v>
      </c>
      <c r="E370" s="74"/>
    </row>
    <row r="371" s="2" customFormat="1" ht="34.15" customHeight="1" spans="1:5">
      <c r="A371" s="71"/>
      <c r="B371" s="72"/>
      <c r="C371" s="27"/>
      <c r="D371" s="23" t="s">
        <v>3502</v>
      </c>
      <c r="E371" s="74"/>
    </row>
    <row r="372" s="2" customFormat="1" ht="34.15" customHeight="1" spans="1:5">
      <c r="A372" s="71"/>
      <c r="B372" s="72"/>
      <c r="C372" s="27"/>
      <c r="D372" s="23" t="s">
        <v>3503</v>
      </c>
      <c r="E372" s="74"/>
    </row>
    <row r="373" s="2" customFormat="1" ht="34.15" customHeight="1" spans="1:5">
      <c r="A373" s="71"/>
      <c r="B373" s="72"/>
      <c r="C373" s="27"/>
      <c r="D373" s="23" t="s">
        <v>3504</v>
      </c>
      <c r="E373" s="74"/>
    </row>
    <row r="374" s="2" customFormat="1" ht="34.15" customHeight="1" spans="1:5">
      <c r="A374" s="71"/>
      <c r="B374" s="72"/>
      <c r="C374" s="31"/>
      <c r="D374" s="23" t="s">
        <v>3505</v>
      </c>
      <c r="E374" s="74"/>
    </row>
    <row r="375" s="2" customFormat="1" ht="34.15" customHeight="1" spans="1:5">
      <c r="A375" s="67">
        <v>63</v>
      </c>
      <c r="B375" s="68" t="s">
        <v>1730</v>
      </c>
      <c r="C375" s="9" t="s">
        <v>3506</v>
      </c>
      <c r="D375" s="10" t="s">
        <v>3507</v>
      </c>
      <c r="E375" s="69" t="str">
        <f>HYPERLINK("http://blogfile.huashijingji.com/BlogFile/625-郭一诺老师.zip","课程包下载")</f>
        <v>课程包下载</v>
      </c>
    </row>
    <row r="376" s="2" customFormat="1" ht="34.15" customHeight="1" spans="1:5">
      <c r="A376" s="67"/>
      <c r="B376" s="68"/>
      <c r="C376" s="14"/>
      <c r="D376" s="10" t="s">
        <v>3508</v>
      </c>
      <c r="E376" s="70"/>
    </row>
    <row r="377" s="2" customFormat="1" ht="34.15" customHeight="1" spans="1:5">
      <c r="A377" s="67"/>
      <c r="B377" s="68"/>
      <c r="C377" s="14"/>
      <c r="D377" s="10" t="s">
        <v>3509</v>
      </c>
      <c r="E377" s="70"/>
    </row>
    <row r="378" s="2" customFormat="1" ht="34.15" customHeight="1" spans="1:5">
      <c r="A378" s="67"/>
      <c r="B378" s="68"/>
      <c r="C378" s="14"/>
      <c r="D378" s="10" t="s">
        <v>3510</v>
      </c>
      <c r="E378" s="70"/>
    </row>
    <row r="379" s="2" customFormat="1" ht="34.15" customHeight="1" spans="1:5">
      <c r="A379" s="67"/>
      <c r="B379" s="68"/>
      <c r="C379" s="14"/>
      <c r="D379" s="10" t="s">
        <v>3511</v>
      </c>
      <c r="E379" s="70"/>
    </row>
    <row r="380" s="2" customFormat="1" ht="34.15" customHeight="1" spans="1:5">
      <c r="A380" s="67"/>
      <c r="B380" s="68"/>
      <c r="C380" s="18"/>
      <c r="D380" s="10" t="s">
        <v>3096</v>
      </c>
      <c r="E380" s="70"/>
    </row>
    <row r="381" s="2" customFormat="1" ht="34.15" customHeight="1" spans="1:5">
      <c r="A381" s="71">
        <v>64</v>
      </c>
      <c r="B381" s="72" t="s">
        <v>1817</v>
      </c>
      <c r="C381" s="22" t="s">
        <v>3512</v>
      </c>
      <c r="D381" s="23" t="s">
        <v>3513</v>
      </c>
      <c r="E381" s="73" t="str">
        <f>HYPERLINK("http://blogfile.huashijingji.com/BlogFile/651-刘培林老师.zip","课程包下载")</f>
        <v>课程包下载</v>
      </c>
    </row>
    <row r="382" s="2" customFormat="1" ht="34.15" customHeight="1" spans="1:5">
      <c r="A382" s="71"/>
      <c r="B382" s="72"/>
      <c r="C382" s="27"/>
      <c r="D382" s="23" t="s">
        <v>3514</v>
      </c>
      <c r="E382" s="74"/>
    </row>
    <row r="383" s="2" customFormat="1" ht="34.15" customHeight="1" spans="1:5">
      <c r="A383" s="71"/>
      <c r="B383" s="72"/>
      <c r="C383" s="27"/>
      <c r="D383" s="23" t="s">
        <v>3515</v>
      </c>
      <c r="E383" s="74"/>
    </row>
    <row r="384" s="2" customFormat="1" ht="34.15" customHeight="1" spans="1:5">
      <c r="A384" s="71"/>
      <c r="B384" s="72"/>
      <c r="C384" s="27"/>
      <c r="D384" s="23" t="s">
        <v>3516</v>
      </c>
      <c r="E384" s="74"/>
    </row>
    <row r="385" s="2" customFormat="1" ht="34.15" customHeight="1" spans="1:5">
      <c r="A385" s="71"/>
      <c r="B385" s="72"/>
      <c r="C385" s="27"/>
      <c r="D385" s="23" t="s">
        <v>3517</v>
      </c>
      <c r="E385" s="74"/>
    </row>
    <row r="386" s="2" customFormat="1" ht="34.15" customHeight="1" spans="1:5">
      <c r="A386" s="71"/>
      <c r="B386" s="72"/>
      <c r="C386" s="31"/>
      <c r="D386" s="23" t="s">
        <v>3518</v>
      </c>
      <c r="E386" s="74"/>
    </row>
    <row r="387" s="2" customFormat="1" ht="34.15" customHeight="1" spans="1:5">
      <c r="A387" s="67">
        <v>65</v>
      </c>
      <c r="B387" s="68" t="s">
        <v>1949</v>
      </c>
      <c r="C387" s="9" t="s">
        <v>3519</v>
      </c>
      <c r="D387" s="10" t="s">
        <v>3520</v>
      </c>
      <c r="E387" s="69" t="str">
        <f>HYPERLINK("http://blogfile.huashijingji.com/BlogFile/684-陈军老师.zip","课程包下载")</f>
        <v>课程包下载</v>
      </c>
    </row>
    <row r="388" s="2" customFormat="1" ht="34.15" customHeight="1" spans="1:5">
      <c r="A388" s="67"/>
      <c r="B388" s="68"/>
      <c r="C388" s="14"/>
      <c r="D388" s="10" t="s">
        <v>3521</v>
      </c>
      <c r="E388" s="70"/>
    </row>
    <row r="389" s="2" customFormat="1" ht="34.15" customHeight="1" spans="1:5">
      <c r="A389" s="67"/>
      <c r="B389" s="68"/>
      <c r="C389" s="14"/>
      <c r="D389" s="10" t="s">
        <v>3522</v>
      </c>
      <c r="E389" s="70"/>
    </row>
    <row r="390" s="2" customFormat="1" ht="34.15" customHeight="1" spans="1:5">
      <c r="A390" s="67"/>
      <c r="B390" s="68"/>
      <c r="C390" s="14"/>
      <c r="D390" s="10" t="s">
        <v>3523</v>
      </c>
      <c r="E390" s="70"/>
    </row>
    <row r="391" s="2" customFormat="1" ht="34.15" customHeight="1" spans="1:5">
      <c r="A391" s="67"/>
      <c r="B391" s="68"/>
      <c r="C391" s="14"/>
      <c r="D391" s="10" t="s">
        <v>3524</v>
      </c>
      <c r="E391" s="70"/>
    </row>
    <row r="392" s="2" customFormat="1" ht="34.15" customHeight="1" spans="1:5">
      <c r="A392" s="67"/>
      <c r="B392" s="68"/>
      <c r="C392" s="18"/>
      <c r="D392" s="10" t="s">
        <v>3525</v>
      </c>
      <c r="E392" s="70"/>
    </row>
    <row r="393" s="2" customFormat="1" ht="34.15" customHeight="1" spans="1:5">
      <c r="A393" s="71">
        <v>66</v>
      </c>
      <c r="B393" s="72" t="s">
        <v>2034</v>
      </c>
      <c r="C393" s="22" t="s">
        <v>3526</v>
      </c>
      <c r="D393" s="23" t="s">
        <v>3527</v>
      </c>
      <c r="E393" s="73" t="str">
        <f>HYPERLINK("http://blogfile.huashijingji.com/BlogFile/706-黄雄老师.zip","课程包下载")</f>
        <v>课程包下载</v>
      </c>
    </row>
    <row r="394" s="2" customFormat="1" ht="34.15" customHeight="1" spans="1:5">
      <c r="A394" s="71"/>
      <c r="B394" s="72"/>
      <c r="C394" s="27"/>
      <c r="D394" s="23" t="s">
        <v>3528</v>
      </c>
      <c r="E394" s="74"/>
    </row>
    <row r="395" s="2" customFormat="1" ht="34.15" customHeight="1" spans="1:5">
      <c r="A395" s="71"/>
      <c r="B395" s="72"/>
      <c r="C395" s="27"/>
      <c r="D395" s="23" t="s">
        <v>3529</v>
      </c>
      <c r="E395" s="74"/>
    </row>
    <row r="396" s="2" customFormat="1" ht="34.15" customHeight="1" spans="1:5">
      <c r="A396" s="71"/>
      <c r="B396" s="72"/>
      <c r="C396" s="27"/>
      <c r="D396" s="23" t="s">
        <v>3530</v>
      </c>
      <c r="E396" s="74"/>
    </row>
    <row r="397" s="2" customFormat="1" ht="34.15" customHeight="1" spans="1:5">
      <c r="A397" s="71"/>
      <c r="B397" s="72"/>
      <c r="C397" s="27"/>
      <c r="D397" s="23" t="s">
        <v>3531</v>
      </c>
      <c r="E397" s="74"/>
    </row>
    <row r="398" s="2" customFormat="1" ht="34.15" customHeight="1" spans="1:5">
      <c r="A398" s="71"/>
      <c r="B398" s="72"/>
      <c r="C398" s="31"/>
      <c r="D398" s="23" t="s">
        <v>3532</v>
      </c>
      <c r="E398" s="74"/>
    </row>
    <row r="399" s="2" customFormat="1" ht="34.15" customHeight="1" spans="1:5">
      <c r="A399" s="67">
        <v>67</v>
      </c>
      <c r="B399" s="68" t="s">
        <v>2044</v>
      </c>
      <c r="C399" s="9" t="s">
        <v>3533</v>
      </c>
      <c r="D399" s="10" t="s">
        <v>3534</v>
      </c>
      <c r="E399" s="69" t="str">
        <f>HYPERLINK("http://blogfile.huashijingji.com/BlogFile/708-孙之行老师.zip","课程包下载")</f>
        <v>课程包下载</v>
      </c>
    </row>
    <row r="400" s="2" customFormat="1" ht="34.15" customHeight="1" spans="1:5">
      <c r="A400" s="67"/>
      <c r="B400" s="68"/>
      <c r="C400" s="14"/>
      <c r="D400" s="10" t="s">
        <v>3535</v>
      </c>
      <c r="E400" s="70"/>
    </row>
    <row r="401" s="2" customFormat="1" ht="34.15" customHeight="1" spans="1:5">
      <c r="A401" s="67"/>
      <c r="B401" s="68"/>
      <c r="C401" s="14"/>
      <c r="D401" s="10" t="s">
        <v>3536</v>
      </c>
      <c r="E401" s="70"/>
    </row>
    <row r="402" s="2" customFormat="1" ht="34.15" customHeight="1" spans="1:5">
      <c r="A402" s="67"/>
      <c r="B402" s="68"/>
      <c r="C402" s="14"/>
      <c r="D402" s="10" t="s">
        <v>3537</v>
      </c>
      <c r="E402" s="70"/>
    </row>
    <row r="403" s="2" customFormat="1" ht="34.15" customHeight="1" spans="1:5">
      <c r="A403" s="67"/>
      <c r="B403" s="68"/>
      <c r="C403" s="14"/>
      <c r="D403" s="10" t="s">
        <v>3538</v>
      </c>
      <c r="E403" s="70"/>
    </row>
    <row r="404" s="2" customFormat="1" ht="34.15" customHeight="1" spans="1:5">
      <c r="A404" s="67"/>
      <c r="B404" s="68"/>
      <c r="C404" s="18"/>
      <c r="D404" s="10" t="s">
        <v>3539</v>
      </c>
      <c r="E404" s="70"/>
    </row>
    <row r="405" s="2" customFormat="1" ht="34.15" customHeight="1" spans="1:5">
      <c r="A405" s="71">
        <v>68</v>
      </c>
      <c r="B405" s="72" t="s">
        <v>2086</v>
      </c>
      <c r="C405" s="22" t="s">
        <v>3540</v>
      </c>
      <c r="D405" s="23" t="s">
        <v>3541</v>
      </c>
      <c r="E405" s="73" t="str">
        <f>HYPERLINK("http://blogfile.huashijingji.com/BlogFile/718-金刚老师.zip","课程包下载")</f>
        <v>课程包下载</v>
      </c>
    </row>
    <row r="406" s="2" customFormat="1" ht="34.15" customHeight="1" spans="1:5">
      <c r="A406" s="71"/>
      <c r="B406" s="72"/>
      <c r="C406" s="27"/>
      <c r="D406" s="23" t="s">
        <v>3542</v>
      </c>
      <c r="E406" s="74"/>
    </row>
    <row r="407" s="2" customFormat="1" ht="34.15" customHeight="1" spans="1:5">
      <c r="A407" s="71"/>
      <c r="B407" s="72"/>
      <c r="C407" s="27"/>
      <c r="D407" s="23" t="s">
        <v>3543</v>
      </c>
      <c r="E407" s="74"/>
    </row>
    <row r="408" s="2" customFormat="1" ht="34.15" customHeight="1" spans="1:5">
      <c r="A408" s="71"/>
      <c r="B408" s="72"/>
      <c r="C408" s="27"/>
      <c r="D408" s="23" t="s">
        <v>3544</v>
      </c>
      <c r="E408" s="74"/>
    </row>
    <row r="409" s="2" customFormat="1" ht="34.15" customHeight="1" spans="1:5">
      <c r="A409" s="71"/>
      <c r="B409" s="72"/>
      <c r="C409" s="27"/>
      <c r="D409" s="23" t="s">
        <v>3545</v>
      </c>
      <c r="E409" s="74"/>
    </row>
    <row r="410" s="2" customFormat="1" ht="34.15" customHeight="1" spans="1:5">
      <c r="A410" s="71"/>
      <c r="B410" s="72"/>
      <c r="C410" s="31"/>
      <c r="D410" s="23" t="s">
        <v>3546</v>
      </c>
      <c r="E410" s="74"/>
    </row>
    <row r="411" s="2" customFormat="1" ht="34.15" customHeight="1" spans="1:5">
      <c r="A411" s="67">
        <v>69</v>
      </c>
      <c r="B411" s="68" t="s">
        <v>2090</v>
      </c>
      <c r="C411" s="9" t="s">
        <v>3547</v>
      </c>
      <c r="D411" s="10" t="s">
        <v>3548</v>
      </c>
      <c r="E411" s="69" t="str">
        <f>HYPERLINK("http://blogfile.huashijingji.com/BlogFile/719-龙生老师.zip","课程包下载")</f>
        <v>课程包下载</v>
      </c>
    </row>
    <row r="412" s="2" customFormat="1" ht="34.15" customHeight="1" spans="1:5">
      <c r="A412" s="67"/>
      <c r="B412" s="68"/>
      <c r="C412" s="14"/>
      <c r="D412" s="10" t="s">
        <v>3549</v>
      </c>
      <c r="E412" s="70"/>
    </row>
    <row r="413" s="2" customFormat="1" ht="34.15" customHeight="1" spans="1:5">
      <c r="A413" s="67"/>
      <c r="B413" s="68"/>
      <c r="C413" s="14"/>
      <c r="D413" s="10" t="s">
        <v>3550</v>
      </c>
      <c r="E413" s="70"/>
    </row>
    <row r="414" s="2" customFormat="1" ht="34.15" customHeight="1" spans="1:5">
      <c r="A414" s="67"/>
      <c r="B414" s="68"/>
      <c r="C414" s="14"/>
      <c r="D414" s="10" t="s">
        <v>3551</v>
      </c>
      <c r="E414" s="70"/>
    </row>
    <row r="415" s="2" customFormat="1" ht="34.15" customHeight="1" spans="1:5">
      <c r="A415" s="67"/>
      <c r="B415" s="68"/>
      <c r="C415" s="14"/>
      <c r="D415" s="10" t="s">
        <v>3552</v>
      </c>
      <c r="E415" s="70"/>
    </row>
    <row r="416" s="2" customFormat="1" ht="34.15" customHeight="1" spans="1:5">
      <c r="A416" s="67"/>
      <c r="B416" s="68"/>
      <c r="C416" s="18"/>
      <c r="D416" s="10" t="s">
        <v>3553</v>
      </c>
      <c r="E416" s="70"/>
    </row>
    <row r="417" s="2" customFormat="1" ht="34.15" customHeight="1" spans="1:5">
      <c r="A417" s="71">
        <v>70</v>
      </c>
      <c r="B417" s="72" t="s">
        <v>2114</v>
      </c>
      <c r="C417" s="22" t="s">
        <v>3554</v>
      </c>
      <c r="D417" s="23" t="s">
        <v>3555</v>
      </c>
      <c r="E417" s="73" t="str">
        <f>HYPERLINK("http://blogfile.huashijingji.com/BlogFile/726-钱思菁老师.zip","课程包下载")</f>
        <v>课程包下载</v>
      </c>
    </row>
    <row r="418" s="2" customFormat="1" ht="34.15" customHeight="1" spans="1:5">
      <c r="A418" s="71"/>
      <c r="B418" s="72"/>
      <c r="C418" s="27"/>
      <c r="D418" s="23" t="s">
        <v>3306</v>
      </c>
      <c r="E418" s="74"/>
    </row>
    <row r="419" s="2" customFormat="1" ht="34.15" customHeight="1" spans="1:5">
      <c r="A419" s="71"/>
      <c r="B419" s="72"/>
      <c r="C419" s="27"/>
      <c r="D419" s="23" t="s">
        <v>3556</v>
      </c>
      <c r="E419" s="74"/>
    </row>
    <row r="420" s="2" customFormat="1" ht="34.15" customHeight="1" spans="1:5">
      <c r="A420" s="71"/>
      <c r="B420" s="72"/>
      <c r="C420" s="27"/>
      <c r="D420" s="23" t="s">
        <v>3557</v>
      </c>
      <c r="E420" s="74"/>
    </row>
    <row r="421" s="2" customFormat="1" ht="34.15" customHeight="1" spans="1:5">
      <c r="A421" s="71"/>
      <c r="B421" s="72"/>
      <c r="C421" s="27"/>
      <c r="D421" s="23" t="s">
        <v>3558</v>
      </c>
      <c r="E421" s="74"/>
    </row>
    <row r="422" s="2" customFormat="1" ht="34.15" customHeight="1" spans="1:5">
      <c r="A422" s="71"/>
      <c r="B422" s="72"/>
      <c r="C422" s="31"/>
      <c r="D422" s="23" t="s">
        <v>3559</v>
      </c>
      <c r="E422" s="74"/>
    </row>
    <row r="423" s="2" customFormat="1" ht="34.15" customHeight="1" spans="1:5">
      <c r="A423" s="67">
        <v>71</v>
      </c>
      <c r="B423" s="68" t="s">
        <v>2186</v>
      </c>
      <c r="C423" s="9" t="s">
        <v>3560</v>
      </c>
      <c r="D423" s="10" t="s">
        <v>3561</v>
      </c>
      <c r="E423" s="69" t="str">
        <f>HYPERLINK("http://blogfile.huashijingji.com/BlogFile/745-洪河林老师.zip","课程包下载")</f>
        <v>课程包下载</v>
      </c>
    </row>
    <row r="424" s="2" customFormat="1" ht="34.15" customHeight="1" spans="1:5">
      <c r="A424" s="67"/>
      <c r="B424" s="68"/>
      <c r="C424" s="14"/>
      <c r="D424" s="10" t="s">
        <v>3562</v>
      </c>
      <c r="E424" s="70"/>
    </row>
    <row r="425" s="2" customFormat="1" ht="34.15" customHeight="1" spans="1:5">
      <c r="A425" s="67"/>
      <c r="B425" s="68"/>
      <c r="C425" s="14"/>
      <c r="D425" s="10" t="s">
        <v>3563</v>
      </c>
      <c r="E425" s="70"/>
    </row>
    <row r="426" s="2" customFormat="1" ht="34.15" customHeight="1" spans="1:5">
      <c r="A426" s="67"/>
      <c r="B426" s="68"/>
      <c r="C426" s="14"/>
      <c r="D426" s="10" t="s">
        <v>3564</v>
      </c>
      <c r="E426" s="70"/>
    </row>
    <row r="427" s="2" customFormat="1" ht="34.15" customHeight="1" spans="1:5">
      <c r="A427" s="67"/>
      <c r="B427" s="68"/>
      <c r="C427" s="14"/>
      <c r="D427" s="10" t="s">
        <v>3565</v>
      </c>
      <c r="E427" s="70"/>
    </row>
    <row r="428" s="2" customFormat="1" ht="34.15" customHeight="1" spans="1:5">
      <c r="A428" s="67"/>
      <c r="B428" s="68"/>
      <c r="C428" s="18"/>
      <c r="D428" s="10" t="s">
        <v>3566</v>
      </c>
      <c r="E428" s="70"/>
    </row>
    <row r="429" s="2" customFormat="1" ht="34.15" customHeight="1" spans="1:5">
      <c r="A429" s="71">
        <v>72</v>
      </c>
      <c r="B429" s="72" t="s">
        <v>2295</v>
      </c>
      <c r="C429" s="22" t="s">
        <v>3567</v>
      </c>
      <c r="D429" s="23" t="s">
        <v>3568</v>
      </c>
      <c r="E429" s="73" t="str">
        <f>HYPERLINK("http://blogfile.huashijingji.com/BlogFile/776-王安辉老师.zip","课程包下载")</f>
        <v>课程包下载</v>
      </c>
    </row>
    <row r="430" s="2" customFormat="1" ht="34.15" customHeight="1" spans="1:5">
      <c r="A430" s="71"/>
      <c r="B430" s="72"/>
      <c r="C430" s="27"/>
      <c r="D430" s="23" t="s">
        <v>3569</v>
      </c>
      <c r="E430" s="74"/>
    </row>
    <row r="431" s="2" customFormat="1" ht="34.15" customHeight="1" spans="1:5">
      <c r="A431" s="71"/>
      <c r="B431" s="72"/>
      <c r="C431" s="27"/>
      <c r="D431" s="23" t="s">
        <v>3570</v>
      </c>
      <c r="E431" s="74"/>
    </row>
    <row r="432" s="2" customFormat="1" ht="34.15" customHeight="1" spans="1:5">
      <c r="A432" s="71"/>
      <c r="B432" s="72"/>
      <c r="C432" s="27"/>
      <c r="D432" s="23" t="s">
        <v>3571</v>
      </c>
      <c r="E432" s="74"/>
    </row>
    <row r="433" s="2" customFormat="1" ht="34.15" customHeight="1" spans="1:5">
      <c r="A433" s="71"/>
      <c r="B433" s="72"/>
      <c r="C433" s="27"/>
      <c r="D433" s="23" t="s">
        <v>3572</v>
      </c>
      <c r="E433" s="74"/>
    </row>
    <row r="434" s="2" customFormat="1" ht="34.15" customHeight="1" spans="1:5">
      <c r="A434" s="71"/>
      <c r="B434" s="72"/>
      <c r="C434" s="31"/>
      <c r="D434" s="23" t="s">
        <v>3573</v>
      </c>
      <c r="E434" s="74"/>
    </row>
    <row r="435" s="2" customFormat="1" ht="34.15" customHeight="1" spans="1:5">
      <c r="A435" s="67">
        <v>73</v>
      </c>
      <c r="B435" s="68" t="s">
        <v>2453</v>
      </c>
      <c r="C435" s="9" t="s">
        <v>3574</v>
      </c>
      <c r="D435" s="10" t="s">
        <v>3575</v>
      </c>
      <c r="E435" s="69" t="str">
        <f>HYPERLINK("http://blogfile.huashijingji.com/BlogFile/817-陈洪浪老师.zip","课程包下载")</f>
        <v>课程包下载</v>
      </c>
    </row>
    <row r="436" s="2" customFormat="1" ht="34.15" customHeight="1" spans="1:5">
      <c r="A436" s="67"/>
      <c r="B436" s="68"/>
      <c r="C436" s="14"/>
      <c r="D436" s="10" t="s">
        <v>3576</v>
      </c>
      <c r="E436" s="70"/>
    </row>
    <row r="437" s="2" customFormat="1" ht="34.15" customHeight="1" spans="1:5">
      <c r="A437" s="67"/>
      <c r="B437" s="68"/>
      <c r="C437" s="14"/>
      <c r="D437" s="10" t="s">
        <v>3577</v>
      </c>
      <c r="E437" s="70"/>
    </row>
    <row r="438" s="2" customFormat="1" ht="34.15" customHeight="1" spans="1:5">
      <c r="A438" s="67"/>
      <c r="B438" s="68"/>
      <c r="C438" s="14"/>
      <c r="D438" s="10" t="s">
        <v>3578</v>
      </c>
      <c r="E438" s="70"/>
    </row>
    <row r="439" s="2" customFormat="1" ht="34.15" customHeight="1" spans="1:5">
      <c r="A439" s="67"/>
      <c r="B439" s="68"/>
      <c r="C439" s="14"/>
      <c r="D439" s="10" t="s">
        <v>3579</v>
      </c>
      <c r="E439" s="70"/>
    </row>
    <row r="440" s="2" customFormat="1" ht="34.15" customHeight="1" spans="1:5">
      <c r="A440" s="67"/>
      <c r="B440" s="68"/>
      <c r="C440" s="18"/>
      <c r="D440" s="10" t="s">
        <v>3580</v>
      </c>
      <c r="E440" s="70"/>
    </row>
    <row r="441" s="2" customFormat="1" ht="34.15" customHeight="1" spans="1:5">
      <c r="A441" s="71">
        <v>74</v>
      </c>
      <c r="B441" s="72" t="s">
        <v>2473</v>
      </c>
      <c r="C441" s="22" t="s">
        <v>3581</v>
      </c>
      <c r="D441" s="23" t="s">
        <v>3582</v>
      </c>
      <c r="E441" s="73" t="str">
        <f>HYPERLINK("http://blogfile.huashijingji.com/BlogFile/823-王洪涛老师.zip","课程包下载")</f>
        <v>课程包下载</v>
      </c>
    </row>
    <row r="442" s="2" customFormat="1" ht="34.15" customHeight="1" spans="1:5">
      <c r="A442" s="71"/>
      <c r="B442" s="72"/>
      <c r="C442" s="27"/>
      <c r="D442" s="23" t="s">
        <v>3583</v>
      </c>
      <c r="E442" s="74"/>
    </row>
    <row r="443" s="2" customFormat="1" ht="34.15" customHeight="1" spans="1:5">
      <c r="A443" s="71"/>
      <c r="B443" s="72"/>
      <c r="C443" s="27"/>
      <c r="D443" s="23" t="s">
        <v>3584</v>
      </c>
      <c r="E443" s="74"/>
    </row>
    <row r="444" s="2" customFormat="1" ht="34.15" customHeight="1" spans="1:5">
      <c r="A444" s="71"/>
      <c r="B444" s="72"/>
      <c r="C444" s="27"/>
      <c r="D444" s="23" t="s">
        <v>3585</v>
      </c>
      <c r="E444" s="74"/>
    </row>
    <row r="445" s="2" customFormat="1" ht="34.15" customHeight="1" spans="1:5">
      <c r="A445" s="71"/>
      <c r="B445" s="72"/>
      <c r="C445" s="27"/>
      <c r="D445" s="23" t="s">
        <v>3586</v>
      </c>
      <c r="E445" s="74"/>
    </row>
    <row r="446" s="2" customFormat="1" ht="34.15" customHeight="1" spans="1:5">
      <c r="A446" s="71"/>
      <c r="B446" s="72"/>
      <c r="C446" s="31"/>
      <c r="D446" s="23" t="s">
        <v>2932</v>
      </c>
      <c r="E446" s="74"/>
    </row>
    <row r="447" s="2" customFormat="1" ht="34.15" customHeight="1" spans="1:5">
      <c r="A447" s="67">
        <v>75</v>
      </c>
      <c r="B447" s="68" t="s">
        <v>642</v>
      </c>
      <c r="C447" s="9" t="s">
        <v>3587</v>
      </c>
      <c r="D447" s="10" t="s">
        <v>3588</v>
      </c>
      <c r="E447" s="69" t="str">
        <f>HYPERLINK("http://blogfile.huashijingji.com/BlogFile/239-赵天明老师.zip","课程包下载")</f>
        <v>课程包下载</v>
      </c>
    </row>
    <row r="448" s="2" customFormat="1" ht="34.15" customHeight="1" spans="1:5">
      <c r="A448" s="67"/>
      <c r="B448" s="68"/>
      <c r="C448" s="14"/>
      <c r="D448" s="10" t="s">
        <v>3589</v>
      </c>
      <c r="E448" s="70"/>
    </row>
    <row r="449" s="2" customFormat="1" ht="34.15" customHeight="1" spans="1:5">
      <c r="A449" s="67"/>
      <c r="B449" s="68"/>
      <c r="C449" s="14"/>
      <c r="D449" s="10" t="s">
        <v>3590</v>
      </c>
      <c r="E449" s="70"/>
    </row>
    <row r="450" s="2" customFormat="1" ht="34.15" customHeight="1" spans="1:5">
      <c r="A450" s="67"/>
      <c r="B450" s="68"/>
      <c r="C450" s="14"/>
      <c r="D450" s="10" t="s">
        <v>2932</v>
      </c>
      <c r="E450" s="70"/>
    </row>
    <row r="451" s="2" customFormat="1" ht="34.15" customHeight="1" spans="1:5">
      <c r="A451" s="67"/>
      <c r="B451" s="68"/>
      <c r="C451" s="14"/>
      <c r="D451" s="10" t="s">
        <v>3591</v>
      </c>
      <c r="E451" s="70"/>
    </row>
    <row r="452" s="2" customFormat="1" ht="34.15" customHeight="1" spans="1:5">
      <c r="A452" s="67"/>
      <c r="B452" s="68"/>
      <c r="C452" s="18"/>
      <c r="D452" s="10" t="s">
        <v>3592</v>
      </c>
      <c r="E452" s="70"/>
    </row>
    <row r="453" s="2" customFormat="1" ht="34.15" customHeight="1" spans="1:5">
      <c r="A453" s="71">
        <v>76</v>
      </c>
      <c r="B453" s="72" t="s">
        <v>971</v>
      </c>
      <c r="C453" s="22" t="s">
        <v>3593</v>
      </c>
      <c r="D453" s="23" t="s">
        <v>3594</v>
      </c>
      <c r="E453" s="73" t="str">
        <f>HYPERLINK("http://blogfile.huashijingji.com/BlogFile/366-赵晓霞老师.zip","课程包下载")</f>
        <v>课程包下载</v>
      </c>
    </row>
    <row r="454" s="2" customFormat="1" ht="34.15" customHeight="1" spans="1:5">
      <c r="A454" s="71"/>
      <c r="B454" s="72"/>
      <c r="C454" s="27"/>
      <c r="D454" s="23" t="s">
        <v>3595</v>
      </c>
      <c r="E454" s="74"/>
    </row>
    <row r="455" s="2" customFormat="1" ht="34.15" customHeight="1" spans="1:5">
      <c r="A455" s="71"/>
      <c r="B455" s="72"/>
      <c r="C455" s="27"/>
      <c r="D455" s="23" t="s">
        <v>3301</v>
      </c>
      <c r="E455" s="74"/>
    </row>
    <row r="456" s="2" customFormat="1" ht="34.15" customHeight="1" spans="1:5">
      <c r="A456" s="71"/>
      <c r="B456" s="72"/>
      <c r="C456" s="27"/>
      <c r="D456" s="23" t="s">
        <v>3596</v>
      </c>
      <c r="E456" s="74"/>
    </row>
    <row r="457" s="2" customFormat="1" ht="34.15" customHeight="1" spans="1:5">
      <c r="A457" s="71"/>
      <c r="B457" s="72"/>
      <c r="C457" s="27"/>
      <c r="D457" s="23" t="s">
        <v>3597</v>
      </c>
      <c r="E457" s="74"/>
    </row>
    <row r="458" s="2" customFormat="1" ht="34.15" customHeight="1" spans="1:5">
      <c r="A458" s="71"/>
      <c r="B458" s="72"/>
      <c r="C458" s="31"/>
      <c r="D458" s="23" t="s">
        <v>3598</v>
      </c>
      <c r="E458" s="74"/>
    </row>
    <row r="459" s="2" customFormat="1" ht="34.15" customHeight="1" spans="1:5">
      <c r="A459" s="67">
        <v>77</v>
      </c>
      <c r="B459" s="68" t="s">
        <v>1292</v>
      </c>
      <c r="C459" s="9" t="s">
        <v>3599</v>
      </c>
      <c r="D459" s="10" t="s">
        <v>3600</v>
      </c>
      <c r="E459" s="69" t="str">
        <f>HYPERLINK("http://blogfile.huashijingji.com/BlogFile/487-王传庆老师.zip","课程包下载")</f>
        <v>课程包下载</v>
      </c>
    </row>
    <row r="460" s="2" customFormat="1" ht="34.15" customHeight="1" spans="1:5">
      <c r="A460" s="67"/>
      <c r="B460" s="68"/>
      <c r="C460" s="14"/>
      <c r="D460" s="10" t="s">
        <v>3601</v>
      </c>
      <c r="E460" s="70"/>
    </row>
    <row r="461" s="2" customFormat="1" ht="34.15" customHeight="1" spans="1:5">
      <c r="A461" s="67"/>
      <c r="B461" s="68"/>
      <c r="C461" s="14"/>
      <c r="D461" s="10" t="s">
        <v>3602</v>
      </c>
      <c r="E461" s="70"/>
    </row>
    <row r="462" s="2" customFormat="1" ht="34.15" customHeight="1" spans="1:5">
      <c r="A462" s="67"/>
      <c r="B462" s="68"/>
      <c r="C462" s="14"/>
      <c r="D462" s="10" t="s">
        <v>3603</v>
      </c>
      <c r="E462" s="70"/>
    </row>
    <row r="463" s="2" customFormat="1" ht="34.15" customHeight="1" spans="1:5">
      <c r="A463" s="67"/>
      <c r="B463" s="68"/>
      <c r="C463" s="14"/>
      <c r="D463" s="10" t="s">
        <v>3604</v>
      </c>
      <c r="E463" s="70"/>
    </row>
    <row r="464" s="2" customFormat="1" ht="34.15" customHeight="1" spans="1:5">
      <c r="A464" s="67"/>
      <c r="B464" s="68"/>
      <c r="C464" s="18"/>
      <c r="D464" s="10" t="s">
        <v>3605</v>
      </c>
      <c r="E464" s="70"/>
    </row>
    <row r="465" s="2" customFormat="1" ht="34.15" customHeight="1" spans="1:5">
      <c r="A465" s="71">
        <v>78</v>
      </c>
      <c r="B465" s="72" t="s">
        <v>1456</v>
      </c>
      <c r="C465" s="22" t="s">
        <v>3606</v>
      </c>
      <c r="D465" s="23" t="s">
        <v>3607</v>
      </c>
      <c r="E465" s="73" t="str">
        <f>HYPERLINK("http://blogfile.huashijingji.com/BlogFile/540-王文华老师.zip","课程包下载")</f>
        <v>课程包下载</v>
      </c>
    </row>
    <row r="466" s="2" customFormat="1" ht="34.15" customHeight="1" spans="1:5">
      <c r="A466" s="71"/>
      <c r="B466" s="72"/>
      <c r="C466" s="27"/>
      <c r="D466" s="23" t="s">
        <v>3096</v>
      </c>
      <c r="E466" s="74"/>
    </row>
    <row r="467" s="2" customFormat="1" ht="34.15" customHeight="1" spans="1:5">
      <c r="A467" s="71"/>
      <c r="B467" s="72"/>
      <c r="C467" s="27"/>
      <c r="D467" s="23" t="s">
        <v>3608</v>
      </c>
      <c r="E467" s="74"/>
    </row>
    <row r="468" s="2" customFormat="1" ht="34.15" customHeight="1" spans="1:5">
      <c r="A468" s="71"/>
      <c r="B468" s="72"/>
      <c r="C468" s="27"/>
      <c r="D468" s="23" t="s">
        <v>3609</v>
      </c>
      <c r="E468" s="74"/>
    </row>
    <row r="469" s="2" customFormat="1" ht="34.15" customHeight="1" spans="1:5">
      <c r="A469" s="71"/>
      <c r="B469" s="72"/>
      <c r="C469" s="27"/>
      <c r="D469" s="23" t="s">
        <v>3610</v>
      </c>
      <c r="E469" s="74"/>
    </row>
    <row r="470" s="2" customFormat="1" ht="34.15" customHeight="1" spans="1:5">
      <c r="A470" s="71"/>
      <c r="B470" s="72"/>
      <c r="C470" s="31"/>
      <c r="D470" s="23" t="s">
        <v>3611</v>
      </c>
      <c r="E470" s="74"/>
    </row>
    <row r="471" s="2" customFormat="1" ht="34.15" customHeight="1" spans="1:5">
      <c r="A471" s="67">
        <v>79</v>
      </c>
      <c r="B471" s="68" t="s">
        <v>1778</v>
      </c>
      <c r="C471" s="9" t="s">
        <v>3612</v>
      </c>
      <c r="D471" s="10" t="s">
        <v>3613</v>
      </c>
      <c r="E471" s="69" t="str">
        <f>HYPERLINK("http://blogfile.huashijingji.com/BlogFile/640-张维丰老师.zip","课程包下载")</f>
        <v>课程包下载</v>
      </c>
    </row>
    <row r="472" s="2" customFormat="1" ht="34.15" customHeight="1" spans="1:5">
      <c r="A472" s="67"/>
      <c r="B472" s="68"/>
      <c r="C472" s="14"/>
      <c r="D472" s="10" t="s">
        <v>3614</v>
      </c>
      <c r="E472" s="70"/>
    </row>
    <row r="473" s="2" customFormat="1" ht="34.15" customHeight="1" spans="1:5">
      <c r="A473" s="67"/>
      <c r="B473" s="68"/>
      <c r="C473" s="14"/>
      <c r="D473" s="10" t="s">
        <v>3615</v>
      </c>
      <c r="E473" s="70"/>
    </row>
    <row r="474" s="2" customFormat="1" ht="34.15" customHeight="1" spans="1:5">
      <c r="A474" s="67"/>
      <c r="B474" s="68"/>
      <c r="C474" s="14"/>
      <c r="D474" s="10" t="s">
        <v>3616</v>
      </c>
      <c r="E474" s="70"/>
    </row>
    <row r="475" s="2" customFormat="1" ht="34.15" customHeight="1" spans="1:5">
      <c r="A475" s="67"/>
      <c r="B475" s="68"/>
      <c r="C475" s="14"/>
      <c r="D475" s="10" t="s">
        <v>3617</v>
      </c>
      <c r="E475" s="70"/>
    </row>
    <row r="476" s="2" customFormat="1" ht="34.15" customHeight="1" spans="1:5">
      <c r="A476" s="67"/>
      <c r="B476" s="68"/>
      <c r="C476" s="18"/>
      <c r="D476" s="10" t="s">
        <v>3618</v>
      </c>
      <c r="E476" s="70"/>
    </row>
    <row r="477" s="2" customFormat="1" ht="34.15" customHeight="1" spans="1:5">
      <c r="A477" s="71">
        <v>80</v>
      </c>
      <c r="B477" s="72" t="s">
        <v>1793</v>
      </c>
      <c r="C477" s="22" t="s">
        <v>3619</v>
      </c>
      <c r="D477" s="23" t="s">
        <v>3620</v>
      </c>
      <c r="E477" s="73" t="str">
        <f>HYPERLINK("http://blogfile.huashijingji.com/BlogFile/644-蒋裕华老师.zip","课程包下载")</f>
        <v>课程包下载</v>
      </c>
    </row>
    <row r="478" s="2" customFormat="1" ht="34.15" customHeight="1" spans="1:5">
      <c r="A478" s="71"/>
      <c r="B478" s="72"/>
      <c r="C478" s="27"/>
      <c r="D478" s="23" t="s">
        <v>3621</v>
      </c>
      <c r="E478" s="74"/>
    </row>
    <row r="479" s="2" customFormat="1" ht="34.15" customHeight="1" spans="1:5">
      <c r="A479" s="71"/>
      <c r="B479" s="72"/>
      <c r="C479" s="27"/>
      <c r="D479" s="23" t="s">
        <v>3622</v>
      </c>
      <c r="E479" s="74"/>
    </row>
    <row r="480" s="2" customFormat="1" ht="34.15" customHeight="1" spans="1:5">
      <c r="A480" s="71"/>
      <c r="B480" s="72"/>
      <c r="C480" s="27"/>
      <c r="D480" s="23" t="s">
        <v>3623</v>
      </c>
      <c r="E480" s="74"/>
    </row>
    <row r="481" s="2" customFormat="1" ht="34.15" customHeight="1" spans="1:5">
      <c r="A481" s="71"/>
      <c r="B481" s="72"/>
      <c r="C481" s="27"/>
      <c r="D481" s="23" t="s">
        <v>3624</v>
      </c>
      <c r="E481" s="74"/>
    </row>
    <row r="482" s="2" customFormat="1" ht="34.15" customHeight="1" spans="1:5">
      <c r="A482" s="71"/>
      <c r="B482" s="72"/>
      <c r="C482" s="31"/>
      <c r="D482" s="23" t="s">
        <v>3625</v>
      </c>
      <c r="E482" s="74"/>
    </row>
    <row r="483" s="2" customFormat="1" ht="34.15" customHeight="1" spans="1:5">
      <c r="A483" s="67">
        <v>81</v>
      </c>
      <c r="B483" s="68" t="s">
        <v>1898</v>
      </c>
      <c r="C483" s="9" t="s">
        <v>3626</v>
      </c>
      <c r="D483" s="10" t="s">
        <v>3627</v>
      </c>
      <c r="E483" s="69" t="str">
        <f>HYPERLINK("http://blogfile.huashijingji.com/BlogFile/673-吴雅澜老师.zip","课程包下载")</f>
        <v>课程包下载</v>
      </c>
    </row>
    <row r="484" s="2" customFormat="1" ht="34.15" customHeight="1" spans="1:5">
      <c r="A484" s="67"/>
      <c r="B484" s="68"/>
      <c r="C484" s="14"/>
      <c r="D484" s="10" t="s">
        <v>3628</v>
      </c>
      <c r="E484" s="70"/>
    </row>
    <row r="485" s="2" customFormat="1" ht="34.15" customHeight="1" spans="1:5">
      <c r="A485" s="67"/>
      <c r="B485" s="68"/>
      <c r="C485" s="14"/>
      <c r="D485" s="10" t="s">
        <v>3629</v>
      </c>
      <c r="E485" s="70"/>
    </row>
    <row r="486" s="2" customFormat="1" ht="34.15" customHeight="1" spans="1:5">
      <c r="A486" s="67"/>
      <c r="B486" s="68"/>
      <c r="C486" s="14"/>
      <c r="D486" s="10" t="s">
        <v>3630</v>
      </c>
      <c r="E486" s="70"/>
    </row>
    <row r="487" s="2" customFormat="1" ht="34.15" customHeight="1" spans="1:5">
      <c r="A487" s="67"/>
      <c r="B487" s="68"/>
      <c r="C487" s="14"/>
      <c r="D487" s="10" t="s">
        <v>3631</v>
      </c>
      <c r="E487" s="70"/>
    </row>
    <row r="488" s="2" customFormat="1" ht="34.15" customHeight="1" spans="1:5">
      <c r="A488" s="67"/>
      <c r="B488" s="68"/>
      <c r="C488" s="18"/>
      <c r="D488" s="10" t="s">
        <v>3632</v>
      </c>
      <c r="E488" s="70"/>
    </row>
    <row r="489" s="2" customFormat="1" ht="34.15" customHeight="1" spans="1:5">
      <c r="A489" s="71">
        <v>82</v>
      </c>
      <c r="B489" s="72" t="s">
        <v>1915</v>
      </c>
      <c r="C489" s="22" t="s">
        <v>3633</v>
      </c>
      <c r="D489" s="23" t="s">
        <v>3634</v>
      </c>
      <c r="E489" s="73" t="str">
        <f>HYPERLINK("http://blogfile.huashijingji.com/BlogFile/677-袁沐风老师.zip","课程包下载")</f>
        <v>课程包下载</v>
      </c>
    </row>
    <row r="490" s="2" customFormat="1" ht="34.15" customHeight="1" spans="1:5">
      <c r="A490" s="71"/>
      <c r="B490" s="72"/>
      <c r="C490" s="27"/>
      <c r="D490" s="23" t="s">
        <v>3635</v>
      </c>
      <c r="E490" s="74"/>
    </row>
    <row r="491" s="2" customFormat="1" ht="34.15" customHeight="1" spans="1:5">
      <c r="A491" s="71"/>
      <c r="B491" s="72"/>
      <c r="C491" s="27"/>
      <c r="D491" s="23" t="s">
        <v>3636</v>
      </c>
      <c r="E491" s="74"/>
    </row>
    <row r="492" s="2" customFormat="1" ht="34.15" customHeight="1" spans="1:5">
      <c r="A492" s="71"/>
      <c r="B492" s="72"/>
      <c r="C492" s="27"/>
      <c r="D492" s="23" t="s">
        <v>3637</v>
      </c>
      <c r="E492" s="74"/>
    </row>
    <row r="493" s="2" customFormat="1" ht="34.15" customHeight="1" spans="1:5">
      <c r="A493" s="71"/>
      <c r="B493" s="72"/>
      <c r="C493" s="27"/>
      <c r="D493" s="23" t="s">
        <v>3638</v>
      </c>
      <c r="E493" s="74"/>
    </row>
    <row r="494" s="2" customFormat="1" ht="34.15" customHeight="1" spans="1:5">
      <c r="A494" s="71"/>
      <c r="B494" s="72"/>
      <c r="C494" s="31"/>
      <c r="D494" s="23" t="s">
        <v>3639</v>
      </c>
      <c r="E494" s="74"/>
    </row>
    <row r="495" s="2" customFormat="1" ht="34.15" customHeight="1" spans="1:5">
      <c r="A495" s="67">
        <v>83</v>
      </c>
      <c r="B495" s="68" t="s">
        <v>1929</v>
      </c>
      <c r="C495" s="9" t="s">
        <v>3640</v>
      </c>
      <c r="D495" s="10" t="s">
        <v>3641</v>
      </c>
      <c r="E495" s="69" t="str">
        <f>HYPERLINK("http://blogfile.huashijingji.com/BlogFile/680-林晓老师.zip","课程包下载")</f>
        <v>课程包下载</v>
      </c>
    </row>
    <row r="496" s="2" customFormat="1" ht="34.15" customHeight="1" spans="1:5">
      <c r="A496" s="67"/>
      <c r="B496" s="68"/>
      <c r="C496" s="14"/>
      <c r="D496" s="10" t="s">
        <v>3642</v>
      </c>
      <c r="E496" s="70"/>
    </row>
    <row r="497" s="2" customFormat="1" ht="34.15" customHeight="1" spans="1:5">
      <c r="A497" s="67"/>
      <c r="B497" s="68"/>
      <c r="C497" s="14"/>
      <c r="D497" s="10" t="s">
        <v>3643</v>
      </c>
      <c r="E497" s="70"/>
    </row>
    <row r="498" s="2" customFormat="1" ht="34.15" customHeight="1" spans="1:5">
      <c r="A498" s="67"/>
      <c r="B498" s="68"/>
      <c r="C498" s="14"/>
      <c r="D498" s="10" t="s">
        <v>3644</v>
      </c>
      <c r="E498" s="70"/>
    </row>
    <row r="499" s="2" customFormat="1" ht="34.15" customHeight="1" spans="1:5">
      <c r="A499" s="67"/>
      <c r="B499" s="68"/>
      <c r="C499" s="14"/>
      <c r="D499" s="10" t="s">
        <v>3645</v>
      </c>
      <c r="E499" s="70"/>
    </row>
    <row r="500" s="2" customFormat="1" ht="34.15" customHeight="1" spans="1:5">
      <c r="A500" s="67"/>
      <c r="B500" s="68"/>
      <c r="C500" s="18"/>
      <c r="D500" s="10" t="s">
        <v>3096</v>
      </c>
      <c r="E500" s="70"/>
    </row>
    <row r="501" s="2" customFormat="1" ht="34.15" customHeight="1" spans="1:5">
      <c r="A501" s="71">
        <v>84</v>
      </c>
      <c r="B501" s="72" t="s">
        <v>1981</v>
      </c>
      <c r="C501" s="22" t="s">
        <v>3646</v>
      </c>
      <c r="D501" s="23" t="s">
        <v>3548</v>
      </c>
      <c r="E501" s="73" t="str">
        <f>HYPERLINK("http://blogfile.huashijingji.com/BlogFile/692-颜丰果老师.zip","课程包下载")</f>
        <v>课程包下载</v>
      </c>
    </row>
    <row r="502" s="2" customFormat="1" ht="34.15" customHeight="1" spans="1:5">
      <c r="A502" s="71"/>
      <c r="B502" s="72"/>
      <c r="C502" s="27"/>
      <c r="D502" s="23" t="s">
        <v>3647</v>
      </c>
      <c r="E502" s="74"/>
    </row>
    <row r="503" s="2" customFormat="1" ht="34.15" customHeight="1" spans="1:5">
      <c r="A503" s="71"/>
      <c r="B503" s="72"/>
      <c r="C503" s="27"/>
      <c r="D503" s="23" t="s">
        <v>3648</v>
      </c>
      <c r="E503" s="74"/>
    </row>
    <row r="504" s="2" customFormat="1" ht="34.15" customHeight="1" spans="1:5">
      <c r="A504" s="71"/>
      <c r="B504" s="72"/>
      <c r="C504" s="27"/>
      <c r="D504" s="23" t="s">
        <v>3649</v>
      </c>
      <c r="E504" s="74"/>
    </row>
    <row r="505" s="2" customFormat="1" ht="34.15" customHeight="1" spans="1:5">
      <c r="A505" s="71"/>
      <c r="B505" s="72"/>
      <c r="C505" s="27"/>
      <c r="D505" s="23" t="s">
        <v>3303</v>
      </c>
      <c r="E505" s="74"/>
    </row>
    <row r="506" s="2" customFormat="1" ht="34.15" customHeight="1" spans="1:5">
      <c r="A506" s="71"/>
      <c r="B506" s="72"/>
      <c r="C506" s="31"/>
      <c r="D506" s="23" t="s">
        <v>3650</v>
      </c>
      <c r="E506" s="74"/>
    </row>
    <row r="507" s="2" customFormat="1" ht="34.15" customHeight="1" spans="1:5">
      <c r="A507" s="67">
        <v>85</v>
      </c>
      <c r="B507" s="68" t="s">
        <v>1989</v>
      </c>
      <c r="C507" s="9" t="s">
        <v>3651</v>
      </c>
      <c r="D507" s="10" t="s">
        <v>3652</v>
      </c>
      <c r="E507" s="69" t="str">
        <f>HYPERLINK("http://blogfile.huashijingji.com/BlogFile/694-贺东老师.zip","课程包下载")</f>
        <v>课程包下载</v>
      </c>
    </row>
    <row r="508" s="2" customFormat="1" ht="34.15" customHeight="1" spans="1:5">
      <c r="A508" s="67"/>
      <c r="B508" s="68"/>
      <c r="C508" s="14"/>
      <c r="D508" s="10" t="s">
        <v>3653</v>
      </c>
      <c r="E508" s="70"/>
    </row>
    <row r="509" s="2" customFormat="1" ht="34.15" customHeight="1" spans="1:5">
      <c r="A509" s="67"/>
      <c r="B509" s="68"/>
      <c r="C509" s="14"/>
      <c r="D509" s="10" t="s">
        <v>3654</v>
      </c>
      <c r="E509" s="70"/>
    </row>
    <row r="510" s="2" customFormat="1" ht="34.15" customHeight="1" spans="1:5">
      <c r="A510" s="67"/>
      <c r="B510" s="68"/>
      <c r="C510" s="14"/>
      <c r="D510" s="10" t="s">
        <v>3655</v>
      </c>
      <c r="E510" s="70"/>
    </row>
    <row r="511" s="2" customFormat="1" ht="34.15" customHeight="1" spans="1:5">
      <c r="A511" s="67"/>
      <c r="B511" s="68"/>
      <c r="C511" s="14"/>
      <c r="D511" s="10" t="s">
        <v>3656</v>
      </c>
      <c r="E511" s="70"/>
    </row>
    <row r="512" s="2" customFormat="1" ht="34.15" customHeight="1" spans="1:5">
      <c r="A512" s="67"/>
      <c r="B512" s="68"/>
      <c r="C512" s="18"/>
      <c r="D512" s="10" t="s">
        <v>3657</v>
      </c>
      <c r="E512" s="70"/>
    </row>
    <row r="513" s="2" customFormat="1" ht="34.15" customHeight="1" spans="1:5">
      <c r="A513" s="71">
        <v>86</v>
      </c>
      <c r="B513" s="72" t="s">
        <v>2432</v>
      </c>
      <c r="C513" s="22" t="s">
        <v>3658</v>
      </c>
      <c r="D513" s="23" t="s">
        <v>3659</v>
      </c>
      <c r="E513" s="73" t="str">
        <f>HYPERLINK("http://blogfile.huashijingji.com/BlogFile/812-段良芳老师.zip","课程包下载")</f>
        <v>课程包下载</v>
      </c>
    </row>
    <row r="514" s="2" customFormat="1" ht="34.15" customHeight="1" spans="1:5">
      <c r="A514" s="71"/>
      <c r="B514" s="72"/>
      <c r="C514" s="27"/>
      <c r="D514" s="23" t="s">
        <v>3660</v>
      </c>
      <c r="E514" s="74"/>
    </row>
    <row r="515" s="2" customFormat="1" ht="34.15" customHeight="1" spans="1:5">
      <c r="A515" s="71"/>
      <c r="B515" s="72"/>
      <c r="C515" s="27"/>
      <c r="D515" s="23" t="s">
        <v>3661</v>
      </c>
      <c r="E515" s="74"/>
    </row>
    <row r="516" s="2" customFormat="1" ht="34.15" customHeight="1" spans="1:5">
      <c r="A516" s="71"/>
      <c r="B516" s="72"/>
      <c r="C516" s="27"/>
      <c r="D516" s="23" t="s">
        <v>3662</v>
      </c>
      <c r="E516" s="74"/>
    </row>
    <row r="517" s="2" customFormat="1" ht="34.15" customHeight="1" spans="1:5">
      <c r="A517" s="71"/>
      <c r="B517" s="72"/>
      <c r="C517" s="27"/>
      <c r="D517" s="23" t="s">
        <v>3663</v>
      </c>
      <c r="E517" s="74"/>
    </row>
    <row r="518" s="2" customFormat="1" ht="34.15" customHeight="1" spans="1:5">
      <c r="A518" s="71"/>
      <c r="B518" s="72"/>
      <c r="C518" s="31"/>
      <c r="D518" s="23" t="s">
        <v>3664</v>
      </c>
      <c r="E518" s="74"/>
    </row>
    <row r="519" s="2" customFormat="1" ht="34.15" customHeight="1" spans="1:5">
      <c r="A519" s="67">
        <v>87</v>
      </c>
      <c r="B519" s="68" t="s">
        <v>2506</v>
      </c>
      <c r="C519" s="9" t="s">
        <v>3665</v>
      </c>
      <c r="D519" s="10" t="s">
        <v>3666</v>
      </c>
      <c r="E519" s="69" t="str">
        <f>HYPERLINK("http://blogfile.huashijingji.com/BlogFile/831-朱伟锋老师.zip","课程包下载")</f>
        <v>课程包下载</v>
      </c>
    </row>
    <row r="520" s="2" customFormat="1" ht="34.15" customHeight="1" spans="1:5">
      <c r="A520" s="67"/>
      <c r="B520" s="68"/>
      <c r="C520" s="14"/>
      <c r="D520" s="10" t="s">
        <v>3667</v>
      </c>
      <c r="E520" s="70"/>
    </row>
    <row r="521" s="2" customFormat="1" ht="34.15" customHeight="1" spans="1:5">
      <c r="A521" s="67"/>
      <c r="B521" s="68"/>
      <c r="C521" s="14"/>
      <c r="D521" s="10" t="s">
        <v>3668</v>
      </c>
      <c r="E521" s="70"/>
    </row>
    <row r="522" s="2" customFormat="1" ht="34.15" customHeight="1" spans="1:5">
      <c r="A522" s="67"/>
      <c r="B522" s="68"/>
      <c r="C522" s="14"/>
      <c r="D522" s="10" t="s">
        <v>3669</v>
      </c>
      <c r="E522" s="70"/>
    </row>
    <row r="523" s="2" customFormat="1" ht="34.15" customHeight="1" spans="1:5">
      <c r="A523" s="67"/>
      <c r="B523" s="68"/>
      <c r="C523" s="14"/>
      <c r="D523" s="10" t="s">
        <v>3670</v>
      </c>
      <c r="E523" s="70"/>
    </row>
    <row r="524" s="2" customFormat="1" ht="34.15" customHeight="1" spans="1:5">
      <c r="A524" s="67"/>
      <c r="B524" s="68"/>
      <c r="C524" s="18"/>
      <c r="D524" s="10" t="s">
        <v>3671</v>
      </c>
      <c r="E524" s="70"/>
    </row>
    <row r="525" s="2" customFormat="1" ht="34.15" customHeight="1" spans="1:5">
      <c r="A525" s="71">
        <v>88</v>
      </c>
      <c r="B525" s="72" t="s">
        <v>2566</v>
      </c>
      <c r="C525" s="22" t="s">
        <v>3672</v>
      </c>
      <c r="D525" s="23" t="s">
        <v>3673</v>
      </c>
      <c r="E525" s="73" t="str">
        <f>HYPERLINK("http://blogfile.huashijingji.com/BlogFile/853-吴铮力老师.zip","课程包下载")</f>
        <v>课程包下载</v>
      </c>
    </row>
    <row r="526" s="2" customFormat="1" ht="34.15" customHeight="1" spans="1:5">
      <c r="A526" s="71"/>
      <c r="B526" s="72"/>
      <c r="C526" s="27"/>
      <c r="D526" s="23" t="s">
        <v>3674</v>
      </c>
      <c r="E526" s="74"/>
    </row>
    <row r="527" s="2" customFormat="1" ht="34.15" customHeight="1" spans="1:5">
      <c r="A527" s="71"/>
      <c r="B527" s="72"/>
      <c r="C527" s="27"/>
      <c r="D527" s="23" t="s">
        <v>3675</v>
      </c>
      <c r="E527" s="74"/>
    </row>
    <row r="528" s="2" customFormat="1" ht="34.15" customHeight="1" spans="1:5">
      <c r="A528" s="71"/>
      <c r="B528" s="72"/>
      <c r="C528" s="27"/>
      <c r="D528" s="23" t="s">
        <v>3676</v>
      </c>
      <c r="E528" s="74"/>
    </row>
    <row r="529" s="2" customFormat="1" ht="34.15" customHeight="1" spans="1:5">
      <c r="A529" s="71"/>
      <c r="B529" s="72"/>
      <c r="C529" s="27"/>
      <c r="D529" s="23" t="s">
        <v>3677</v>
      </c>
      <c r="E529" s="74"/>
    </row>
    <row r="530" s="2" customFormat="1" ht="34.15" customHeight="1" spans="1:5">
      <c r="A530" s="71"/>
      <c r="B530" s="72"/>
      <c r="C530" s="31"/>
      <c r="D530" s="23" t="s">
        <v>3678</v>
      </c>
      <c r="E530" s="74"/>
    </row>
    <row r="531" s="2" customFormat="1" ht="34.15" customHeight="1" spans="1:5">
      <c r="A531" s="67">
        <v>89</v>
      </c>
      <c r="B531" s="68" t="s">
        <v>2658</v>
      </c>
      <c r="C531" s="9" t="s">
        <v>3679</v>
      </c>
      <c r="D531" s="10" t="s">
        <v>3680</v>
      </c>
      <c r="E531" s="69" t="str">
        <f>HYPERLINK("http://blogfile.huashijingji.com/BlogFile/694-贺东老师.zip","课程包下载")</f>
        <v>课程包下载</v>
      </c>
    </row>
    <row r="532" s="2" customFormat="1" ht="34.15" customHeight="1" spans="1:5">
      <c r="A532" s="67"/>
      <c r="B532" s="68"/>
      <c r="C532" s="14"/>
      <c r="D532" s="10" t="s">
        <v>3681</v>
      </c>
      <c r="E532" s="70"/>
    </row>
    <row r="533" s="2" customFormat="1" ht="34.15" customHeight="1" spans="1:5">
      <c r="A533" s="67"/>
      <c r="B533" s="68"/>
      <c r="C533" s="14"/>
      <c r="D533" s="10" t="s">
        <v>3096</v>
      </c>
      <c r="E533" s="70"/>
    </row>
    <row r="534" s="2" customFormat="1" ht="34.15" customHeight="1" spans="1:5">
      <c r="A534" s="67"/>
      <c r="B534" s="68"/>
      <c r="C534" s="14"/>
      <c r="D534" s="10" t="s">
        <v>3682</v>
      </c>
      <c r="E534" s="70"/>
    </row>
    <row r="535" s="2" customFormat="1" ht="34.15" customHeight="1" spans="1:5">
      <c r="A535" s="67"/>
      <c r="B535" s="68"/>
      <c r="C535" s="14"/>
      <c r="D535" s="10" t="s">
        <v>3683</v>
      </c>
      <c r="E535" s="70"/>
    </row>
    <row r="536" s="2" customFormat="1" ht="34.15" customHeight="1" spans="1:5">
      <c r="A536" s="67"/>
      <c r="B536" s="68"/>
      <c r="C536" s="18"/>
      <c r="D536" s="10" t="s">
        <v>3684</v>
      </c>
      <c r="E536" s="70"/>
    </row>
    <row r="537" s="2" customFormat="1" ht="34.15" customHeight="1" spans="1:5">
      <c r="A537" s="71">
        <v>90</v>
      </c>
      <c r="B537" s="72" t="s">
        <v>2667</v>
      </c>
      <c r="C537" s="22" t="s">
        <v>3685</v>
      </c>
      <c r="D537" s="23" t="s">
        <v>3686</v>
      </c>
      <c r="E537" s="73" t="str">
        <f>HYPERLINK("http://blogfile.huashijingji.com/BlogFile/895-南北老师.zip","课程包下载")</f>
        <v>课程包下载</v>
      </c>
    </row>
    <row r="538" s="2" customFormat="1" ht="34.15" customHeight="1" spans="1:5">
      <c r="A538" s="71"/>
      <c r="B538" s="72"/>
      <c r="C538" s="27"/>
      <c r="D538" s="23" t="s">
        <v>3687</v>
      </c>
      <c r="E538" s="74"/>
    </row>
    <row r="539" s="2" customFormat="1" ht="34.15" customHeight="1" spans="1:5">
      <c r="A539" s="71"/>
      <c r="B539" s="72"/>
      <c r="C539" s="27"/>
      <c r="D539" s="23" t="s">
        <v>3688</v>
      </c>
      <c r="E539" s="74"/>
    </row>
    <row r="540" s="2" customFormat="1" ht="34.15" customHeight="1" spans="1:5">
      <c r="A540" s="71"/>
      <c r="B540" s="72"/>
      <c r="C540" s="27"/>
      <c r="D540" s="23" t="s">
        <v>3689</v>
      </c>
      <c r="E540" s="74"/>
    </row>
    <row r="541" s="2" customFormat="1" ht="34.15" customHeight="1" spans="1:5">
      <c r="A541" s="71"/>
      <c r="B541" s="72"/>
      <c r="C541" s="27"/>
      <c r="D541" s="23" t="s">
        <v>3690</v>
      </c>
      <c r="E541" s="74"/>
    </row>
    <row r="542" s="2" customFormat="1" ht="34.15" customHeight="1" spans="1:5">
      <c r="A542" s="71"/>
      <c r="B542" s="72"/>
      <c r="C542" s="31"/>
      <c r="D542" s="23" t="s">
        <v>3691</v>
      </c>
      <c r="E542" s="74"/>
    </row>
    <row r="543" s="2" customFormat="1" ht="34.15" customHeight="1" spans="1:5">
      <c r="A543" s="67">
        <v>91</v>
      </c>
      <c r="B543" s="68" t="s">
        <v>2706</v>
      </c>
      <c r="C543" s="9" t="s">
        <v>3692</v>
      </c>
      <c r="D543" s="10" t="s">
        <v>3693</v>
      </c>
      <c r="E543" s="69" t="str">
        <f>HYPERLINK("http://blogfile.huashijingji.com/BlogFile/909-巨一铭老师.zip","课程包下载")</f>
        <v>课程包下载</v>
      </c>
    </row>
    <row r="544" s="2" customFormat="1" ht="34.15" customHeight="1" spans="1:5">
      <c r="A544" s="67"/>
      <c r="B544" s="68"/>
      <c r="C544" s="14"/>
      <c r="D544" s="10" t="s">
        <v>3694</v>
      </c>
      <c r="E544" s="70"/>
    </row>
    <row r="545" s="2" customFormat="1" ht="34.15" customHeight="1" spans="1:5">
      <c r="A545" s="67"/>
      <c r="B545" s="68"/>
      <c r="C545" s="14"/>
      <c r="D545" s="10" t="s">
        <v>3695</v>
      </c>
      <c r="E545" s="70"/>
    </row>
    <row r="546" s="2" customFormat="1" ht="34.15" customHeight="1" spans="1:5">
      <c r="A546" s="67"/>
      <c r="B546" s="68"/>
      <c r="C546" s="14"/>
      <c r="D546" s="10" t="s">
        <v>3696</v>
      </c>
      <c r="E546" s="70"/>
    </row>
    <row r="547" s="2" customFormat="1" ht="34.15" customHeight="1" spans="1:5">
      <c r="A547" s="67"/>
      <c r="B547" s="68"/>
      <c r="C547" s="14"/>
      <c r="D547" s="10" t="s">
        <v>3697</v>
      </c>
      <c r="E547" s="70"/>
    </row>
    <row r="548" s="2" customFormat="1" ht="34.15" customHeight="1" spans="1:5">
      <c r="A548" s="67"/>
      <c r="B548" s="68"/>
      <c r="C548" s="18"/>
      <c r="D548" s="10" t="s">
        <v>3698</v>
      </c>
      <c r="E548" s="70"/>
    </row>
    <row r="549" s="2" customFormat="1" ht="34.15" customHeight="1" spans="1:5">
      <c r="A549" s="71">
        <v>92</v>
      </c>
      <c r="B549" s="72" t="s">
        <v>2415</v>
      </c>
      <c r="C549" s="22" t="s">
        <v>3699</v>
      </c>
      <c r="D549" s="23" t="s">
        <v>3700</v>
      </c>
      <c r="E549" s="73" t="str">
        <f>HYPERLINK("http://blogfile.huashijingji.com/BlogFile/807-曲直老师.zip","课程包下载")</f>
        <v>课程包下载</v>
      </c>
    </row>
    <row r="550" s="2" customFormat="1" ht="34.15" customHeight="1" spans="1:5">
      <c r="A550" s="71"/>
      <c r="B550" s="72"/>
      <c r="C550" s="27"/>
      <c r="D550" s="23" t="s">
        <v>3701</v>
      </c>
      <c r="E550" s="74"/>
    </row>
    <row r="551" s="2" customFormat="1" ht="34.15" customHeight="1" spans="1:5">
      <c r="A551" s="71"/>
      <c r="B551" s="72"/>
      <c r="C551" s="27"/>
      <c r="D551" s="23" t="s">
        <v>3702</v>
      </c>
      <c r="E551" s="74"/>
    </row>
    <row r="552" s="2" customFormat="1" ht="34.15" customHeight="1" spans="1:5">
      <c r="A552" s="71"/>
      <c r="B552" s="72"/>
      <c r="C552" s="27"/>
      <c r="D552" s="23" t="s">
        <v>3703</v>
      </c>
      <c r="E552" s="74"/>
    </row>
    <row r="553" s="2" customFormat="1" ht="34.15" customHeight="1" spans="1:5">
      <c r="A553" s="71"/>
      <c r="B553" s="72"/>
      <c r="C553" s="27"/>
      <c r="D553" s="23" t="s">
        <v>3704</v>
      </c>
      <c r="E553" s="74"/>
    </row>
    <row r="554" s="2" customFormat="1" ht="34.15" customHeight="1" spans="1:5">
      <c r="A554" s="71"/>
      <c r="B554" s="72"/>
      <c r="C554" s="31"/>
      <c r="D554" s="23" t="s">
        <v>3705</v>
      </c>
      <c r="E554" s="74"/>
    </row>
    <row r="555" s="2" customFormat="1" ht="34.15" customHeight="1" spans="1:5">
      <c r="A555" s="67">
        <v>93</v>
      </c>
      <c r="B555" s="68" t="s">
        <v>2524</v>
      </c>
      <c r="C555" s="9" t="s">
        <v>3706</v>
      </c>
      <c r="D555" s="10" t="s">
        <v>3707</v>
      </c>
      <c r="E555" s="69" t="str">
        <f>HYPERLINK("http://blogfile.huashijingji.com/BlogFile/836-杨勇老师.zip","课程包下载")</f>
        <v>课程包下载</v>
      </c>
    </row>
    <row r="556" s="2" customFormat="1" ht="34.15" customHeight="1" spans="1:5">
      <c r="A556" s="67"/>
      <c r="B556" s="68"/>
      <c r="C556" s="14"/>
      <c r="D556" s="10" t="s">
        <v>3708</v>
      </c>
      <c r="E556" s="70"/>
    </row>
    <row r="557" s="2" customFormat="1" ht="34.15" customHeight="1" spans="1:5">
      <c r="A557" s="67"/>
      <c r="B557" s="68"/>
      <c r="C557" s="14"/>
      <c r="D557" s="10" t="s">
        <v>3709</v>
      </c>
      <c r="E557" s="70"/>
    </row>
    <row r="558" s="2" customFormat="1" ht="34.15" customHeight="1" spans="1:5">
      <c r="A558" s="67"/>
      <c r="B558" s="68"/>
      <c r="C558" s="14"/>
      <c r="D558" s="10" t="s">
        <v>3710</v>
      </c>
      <c r="E558" s="70"/>
    </row>
    <row r="559" s="2" customFormat="1" ht="34.15" customHeight="1" spans="1:5">
      <c r="A559" s="67"/>
      <c r="B559" s="68"/>
      <c r="C559" s="14"/>
      <c r="D559" s="10" t="s">
        <v>3711</v>
      </c>
      <c r="E559" s="70"/>
    </row>
    <row r="560" s="2" customFormat="1" ht="34.15" customHeight="1" spans="1:5">
      <c r="A560" s="67"/>
      <c r="B560" s="68"/>
      <c r="C560" s="18"/>
      <c r="D560" s="10" t="s">
        <v>3712</v>
      </c>
      <c r="E560" s="70"/>
    </row>
    <row r="561" s="2" customFormat="1" ht="34.15" customHeight="1" spans="1:5">
      <c r="A561" s="71">
        <v>94</v>
      </c>
      <c r="B561" s="72" t="s">
        <v>2605</v>
      </c>
      <c r="C561" s="22" t="s">
        <v>3713</v>
      </c>
      <c r="D561" s="23" t="s">
        <v>3714</v>
      </c>
      <c r="E561" s="73" t="str">
        <f>HYPERLINK("http://blogfile.huashijingji.com/BlogFile/871-陈舜勇老师.zip","课程包下载")</f>
        <v>课程包下载</v>
      </c>
    </row>
    <row r="562" s="2" customFormat="1" ht="34.15" customHeight="1" spans="1:5">
      <c r="A562" s="71"/>
      <c r="B562" s="72"/>
      <c r="C562" s="27"/>
      <c r="D562" s="23" t="s">
        <v>3693</v>
      </c>
      <c r="E562" s="74"/>
    </row>
    <row r="563" s="2" customFormat="1" ht="34.15" customHeight="1" spans="1:5">
      <c r="A563" s="71"/>
      <c r="B563" s="72"/>
      <c r="C563" s="27"/>
      <c r="D563" s="23" t="s">
        <v>3715</v>
      </c>
      <c r="E563" s="74"/>
    </row>
    <row r="564" s="2" customFormat="1" ht="34.15" customHeight="1" spans="1:5">
      <c r="A564" s="71"/>
      <c r="B564" s="72"/>
      <c r="C564" s="27"/>
      <c r="D564" s="23" t="s">
        <v>3716</v>
      </c>
      <c r="E564" s="74"/>
    </row>
    <row r="565" s="2" customFormat="1" ht="34.15" customHeight="1" spans="1:5">
      <c r="A565" s="71"/>
      <c r="B565" s="72"/>
      <c r="C565" s="27"/>
      <c r="D565" s="23" t="s">
        <v>3717</v>
      </c>
      <c r="E565" s="74"/>
    </row>
    <row r="566" s="2" customFormat="1" ht="34.15" customHeight="1" spans="1:5">
      <c r="A566" s="71"/>
      <c r="B566" s="72"/>
      <c r="C566" s="31"/>
      <c r="D566" s="23" t="s">
        <v>3718</v>
      </c>
      <c r="E566" s="74"/>
    </row>
    <row r="567" s="2" customFormat="1" ht="34.15" customHeight="1" spans="1:5">
      <c r="A567" s="67">
        <v>95</v>
      </c>
      <c r="B567" s="68" t="s">
        <v>2614</v>
      </c>
      <c r="C567" s="9" t="s">
        <v>3719</v>
      </c>
      <c r="D567" s="10" t="s">
        <v>3720</v>
      </c>
      <c r="E567" s="69" t="str">
        <f>HYPERLINK("http://blogfile.huashijingji.com/BlogFile/877-陈雨老师.zip","课程包下载")</f>
        <v>课程包下载</v>
      </c>
    </row>
    <row r="568" s="2" customFormat="1" ht="34.15" customHeight="1" spans="1:5">
      <c r="A568" s="67"/>
      <c r="B568" s="68"/>
      <c r="C568" s="14"/>
      <c r="D568" s="10" t="s">
        <v>3721</v>
      </c>
      <c r="E568" s="70"/>
    </row>
    <row r="569" s="2" customFormat="1" ht="34.15" customHeight="1" spans="1:5">
      <c r="A569" s="67"/>
      <c r="B569" s="68"/>
      <c r="C569" s="14"/>
      <c r="D569" s="10" t="s">
        <v>3722</v>
      </c>
      <c r="E569" s="70"/>
    </row>
    <row r="570" s="2" customFormat="1" ht="34.15" customHeight="1" spans="1:5">
      <c r="A570" s="67"/>
      <c r="B570" s="68"/>
      <c r="C570" s="14"/>
      <c r="D570" s="10" t="s">
        <v>3723</v>
      </c>
      <c r="E570" s="70"/>
    </row>
    <row r="571" s="2" customFormat="1" ht="34.15" customHeight="1" spans="1:5">
      <c r="A571" s="67"/>
      <c r="B571" s="68"/>
      <c r="C571" s="14"/>
      <c r="D571" s="10" t="s">
        <v>3724</v>
      </c>
      <c r="E571" s="70"/>
    </row>
    <row r="572" s="2" customFormat="1" ht="34.15" customHeight="1" spans="1:5">
      <c r="A572" s="67"/>
      <c r="B572" s="68"/>
      <c r="C572" s="18"/>
      <c r="D572" s="10" t="s">
        <v>3725</v>
      </c>
      <c r="E572" s="70"/>
    </row>
  </sheetData>
  <mergeCells count="381">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A243:A248"/>
    <mergeCell ref="A249:A254"/>
    <mergeCell ref="A255:A260"/>
    <mergeCell ref="A261:A266"/>
    <mergeCell ref="A267:A272"/>
    <mergeCell ref="A273:A278"/>
    <mergeCell ref="A279:A284"/>
    <mergeCell ref="A285:A290"/>
    <mergeCell ref="A291:A296"/>
    <mergeCell ref="A297:A302"/>
    <mergeCell ref="A303:A308"/>
    <mergeCell ref="A309:A314"/>
    <mergeCell ref="A315:A320"/>
    <mergeCell ref="A321:A326"/>
    <mergeCell ref="A327:A332"/>
    <mergeCell ref="A333:A338"/>
    <mergeCell ref="A339:A344"/>
    <mergeCell ref="A345:A350"/>
    <mergeCell ref="A351:A356"/>
    <mergeCell ref="A357:A362"/>
    <mergeCell ref="A363:A368"/>
    <mergeCell ref="A369:A374"/>
    <mergeCell ref="A375:A380"/>
    <mergeCell ref="A381:A386"/>
    <mergeCell ref="A387:A392"/>
    <mergeCell ref="A393:A398"/>
    <mergeCell ref="A399:A404"/>
    <mergeCell ref="A405:A410"/>
    <mergeCell ref="A411:A416"/>
    <mergeCell ref="A417:A422"/>
    <mergeCell ref="A423:A428"/>
    <mergeCell ref="A429:A434"/>
    <mergeCell ref="A435:A440"/>
    <mergeCell ref="A441:A446"/>
    <mergeCell ref="A447:A452"/>
    <mergeCell ref="A453:A458"/>
    <mergeCell ref="A459:A464"/>
    <mergeCell ref="A465:A470"/>
    <mergeCell ref="A471:A476"/>
    <mergeCell ref="A477:A482"/>
    <mergeCell ref="A483:A488"/>
    <mergeCell ref="A489:A494"/>
    <mergeCell ref="A495:A500"/>
    <mergeCell ref="A501:A506"/>
    <mergeCell ref="A507:A512"/>
    <mergeCell ref="A513:A518"/>
    <mergeCell ref="A519:A524"/>
    <mergeCell ref="A525:A530"/>
    <mergeCell ref="A531:A536"/>
    <mergeCell ref="A537:A542"/>
    <mergeCell ref="A543:A548"/>
    <mergeCell ref="A549:A554"/>
    <mergeCell ref="A555:A560"/>
    <mergeCell ref="A561:A566"/>
    <mergeCell ref="A567:A572"/>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B243:B248"/>
    <mergeCell ref="B249:B254"/>
    <mergeCell ref="B255:B260"/>
    <mergeCell ref="B261:B266"/>
    <mergeCell ref="B267:B272"/>
    <mergeCell ref="B273:B278"/>
    <mergeCell ref="B279:B284"/>
    <mergeCell ref="B285:B290"/>
    <mergeCell ref="B291:B296"/>
    <mergeCell ref="B297:B302"/>
    <mergeCell ref="B303:B308"/>
    <mergeCell ref="B309:B314"/>
    <mergeCell ref="B315:B320"/>
    <mergeCell ref="B321:B326"/>
    <mergeCell ref="B327:B332"/>
    <mergeCell ref="B333:B338"/>
    <mergeCell ref="B339:B344"/>
    <mergeCell ref="B345:B350"/>
    <mergeCell ref="B351:B356"/>
    <mergeCell ref="B357:B362"/>
    <mergeCell ref="B363:B368"/>
    <mergeCell ref="B369:B374"/>
    <mergeCell ref="B375:B380"/>
    <mergeCell ref="B381:B386"/>
    <mergeCell ref="B387:B392"/>
    <mergeCell ref="B393:B398"/>
    <mergeCell ref="B399:B404"/>
    <mergeCell ref="B405:B410"/>
    <mergeCell ref="B411:B416"/>
    <mergeCell ref="B417:B422"/>
    <mergeCell ref="B423:B428"/>
    <mergeCell ref="B429:B434"/>
    <mergeCell ref="B435:B440"/>
    <mergeCell ref="B441:B446"/>
    <mergeCell ref="B447:B452"/>
    <mergeCell ref="B453:B458"/>
    <mergeCell ref="B459:B464"/>
    <mergeCell ref="B465:B470"/>
    <mergeCell ref="B471:B476"/>
    <mergeCell ref="B477:B482"/>
    <mergeCell ref="B483:B488"/>
    <mergeCell ref="B489:B494"/>
    <mergeCell ref="B495:B500"/>
    <mergeCell ref="B501:B506"/>
    <mergeCell ref="B507:B512"/>
    <mergeCell ref="B513:B518"/>
    <mergeCell ref="B519:B524"/>
    <mergeCell ref="B525:B530"/>
    <mergeCell ref="B531:B536"/>
    <mergeCell ref="B537:B542"/>
    <mergeCell ref="B543:B548"/>
    <mergeCell ref="B549:B554"/>
    <mergeCell ref="B555:B560"/>
    <mergeCell ref="B561:B566"/>
    <mergeCell ref="B567:B572"/>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C243:C248"/>
    <mergeCell ref="C249:C254"/>
    <mergeCell ref="C255:C260"/>
    <mergeCell ref="C261:C266"/>
    <mergeCell ref="C267:C272"/>
    <mergeCell ref="C273:C278"/>
    <mergeCell ref="C279:C284"/>
    <mergeCell ref="C285:C290"/>
    <mergeCell ref="C291:C296"/>
    <mergeCell ref="C297:C302"/>
    <mergeCell ref="C303:C308"/>
    <mergeCell ref="C309:C314"/>
    <mergeCell ref="C315:C320"/>
    <mergeCell ref="C321:C326"/>
    <mergeCell ref="C327:C332"/>
    <mergeCell ref="C333:C338"/>
    <mergeCell ref="C339:C344"/>
    <mergeCell ref="C345:C350"/>
    <mergeCell ref="C351:C356"/>
    <mergeCell ref="C357:C362"/>
    <mergeCell ref="C363:C368"/>
    <mergeCell ref="C369:C374"/>
    <mergeCell ref="C375:C380"/>
    <mergeCell ref="C381:C386"/>
    <mergeCell ref="C387:C392"/>
    <mergeCell ref="C393:C398"/>
    <mergeCell ref="C399:C404"/>
    <mergeCell ref="C405:C410"/>
    <mergeCell ref="C411:C416"/>
    <mergeCell ref="C417:C422"/>
    <mergeCell ref="C423:C428"/>
    <mergeCell ref="C429:C434"/>
    <mergeCell ref="C435:C440"/>
    <mergeCell ref="C441:C446"/>
    <mergeCell ref="C447:C452"/>
    <mergeCell ref="C453:C458"/>
    <mergeCell ref="C459:C464"/>
    <mergeCell ref="C465:C470"/>
    <mergeCell ref="C471:C476"/>
    <mergeCell ref="C477:C482"/>
    <mergeCell ref="C483:C488"/>
    <mergeCell ref="C489:C494"/>
    <mergeCell ref="C495:C500"/>
    <mergeCell ref="C501:C506"/>
    <mergeCell ref="C507:C512"/>
    <mergeCell ref="C513:C518"/>
    <mergeCell ref="C519:C524"/>
    <mergeCell ref="C525:C530"/>
    <mergeCell ref="C531:C536"/>
    <mergeCell ref="C537:C542"/>
    <mergeCell ref="C543:C548"/>
    <mergeCell ref="C549:C554"/>
    <mergeCell ref="C555:C560"/>
    <mergeCell ref="C561:C566"/>
    <mergeCell ref="C567:C572"/>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E207:E212"/>
    <mergeCell ref="E213:E218"/>
    <mergeCell ref="E219:E224"/>
    <mergeCell ref="E225:E230"/>
    <mergeCell ref="E231:E236"/>
    <mergeCell ref="E237:E242"/>
    <mergeCell ref="E243:E248"/>
    <mergeCell ref="E249:E254"/>
    <mergeCell ref="E255:E260"/>
    <mergeCell ref="E261:E266"/>
    <mergeCell ref="E267:E272"/>
    <mergeCell ref="E273:E278"/>
    <mergeCell ref="E279:E284"/>
    <mergeCell ref="E285:E290"/>
    <mergeCell ref="E291:E296"/>
    <mergeCell ref="E297:E302"/>
    <mergeCell ref="E303:E308"/>
    <mergeCell ref="E309:E314"/>
    <mergeCell ref="E315:E320"/>
    <mergeCell ref="E321:E326"/>
    <mergeCell ref="E327:E332"/>
    <mergeCell ref="E333:E338"/>
    <mergeCell ref="E339:E344"/>
    <mergeCell ref="E345:E350"/>
    <mergeCell ref="E351:E356"/>
    <mergeCell ref="E357:E362"/>
    <mergeCell ref="E363:E368"/>
    <mergeCell ref="E369:E374"/>
    <mergeCell ref="E375:E380"/>
    <mergeCell ref="E381:E386"/>
    <mergeCell ref="E387:E392"/>
    <mergeCell ref="E393:E398"/>
    <mergeCell ref="E399:E404"/>
    <mergeCell ref="E405:E410"/>
    <mergeCell ref="E411:E416"/>
    <mergeCell ref="E417:E422"/>
    <mergeCell ref="E423:E428"/>
    <mergeCell ref="E429:E434"/>
    <mergeCell ref="E435:E440"/>
    <mergeCell ref="E441:E446"/>
    <mergeCell ref="E447:E452"/>
    <mergeCell ref="E453:E458"/>
    <mergeCell ref="E459:E464"/>
    <mergeCell ref="E465:E470"/>
    <mergeCell ref="E471:E476"/>
    <mergeCell ref="E477:E482"/>
    <mergeCell ref="E483:E488"/>
    <mergeCell ref="E489:E494"/>
    <mergeCell ref="E495:E500"/>
    <mergeCell ref="E501:E506"/>
    <mergeCell ref="E507:E512"/>
    <mergeCell ref="E513:E518"/>
    <mergeCell ref="E519:E524"/>
    <mergeCell ref="E525:E530"/>
    <mergeCell ref="E531:E536"/>
    <mergeCell ref="E537:E542"/>
    <mergeCell ref="E543:E548"/>
    <mergeCell ref="E549:E554"/>
    <mergeCell ref="E555:E560"/>
    <mergeCell ref="E561:E566"/>
    <mergeCell ref="E567:E572"/>
  </mergeCell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8"/>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5" customWidth="1"/>
    <col min="2" max="2" width="20.75" customWidth="1"/>
    <col min="3" max="4" width="67.625" style="3" customWidth="1"/>
    <col min="5" max="5" width="18.375" style="3" customWidth="1"/>
  </cols>
  <sheetData>
    <row r="1" ht="135" customHeight="1" spans="1:5">
      <c r="A1" s="4"/>
      <c r="B1" s="4"/>
      <c r="C1" s="4"/>
      <c r="D1" s="4"/>
      <c r="E1" s="4"/>
    </row>
    <row r="2" s="40" customFormat="1" ht="34.15" customHeight="1" spans="1:5">
      <c r="A2" s="5" t="s">
        <v>0</v>
      </c>
      <c r="B2" s="5" t="s">
        <v>1</v>
      </c>
      <c r="C2" s="5" t="s">
        <v>2850</v>
      </c>
      <c r="D2" s="5" t="s">
        <v>2851</v>
      </c>
      <c r="E2" s="5" t="s">
        <v>2852</v>
      </c>
    </row>
    <row r="3" s="2" customFormat="1" ht="33.6" customHeight="1" spans="1:5">
      <c r="A3" s="67">
        <v>1</v>
      </c>
      <c r="B3" s="68" t="s">
        <v>64</v>
      </c>
      <c r="C3" s="9" t="s">
        <v>3726</v>
      </c>
      <c r="D3" s="10" t="s">
        <v>3727</v>
      </c>
      <c r="E3" s="69" t="str">
        <f>HYPERLINK("http://blogfile.huashijingji.com/BlogFile/16-邓雨薇老师.zip","课程包下载")</f>
        <v>课程包下载</v>
      </c>
    </row>
    <row r="4" s="2" customFormat="1" ht="34.15" customHeight="1" spans="1:5">
      <c r="A4" s="67"/>
      <c r="B4" s="68"/>
      <c r="C4" s="14"/>
      <c r="D4" s="10" t="s">
        <v>3728</v>
      </c>
      <c r="E4" s="70"/>
    </row>
    <row r="5" s="2" customFormat="1" ht="34.15" customHeight="1" spans="1:5">
      <c r="A5" s="67"/>
      <c r="B5" s="68"/>
      <c r="C5" s="14"/>
      <c r="D5" s="10" t="s">
        <v>3729</v>
      </c>
      <c r="E5" s="70"/>
    </row>
    <row r="6" s="2" customFormat="1" ht="34.15" customHeight="1" spans="1:5">
      <c r="A6" s="67"/>
      <c r="B6" s="68"/>
      <c r="C6" s="14"/>
      <c r="D6" s="10" t="s">
        <v>3730</v>
      </c>
      <c r="E6" s="70"/>
    </row>
    <row r="7" s="2" customFormat="1" ht="34.15" customHeight="1" spans="1:5">
      <c r="A7" s="67"/>
      <c r="B7" s="68"/>
      <c r="C7" s="14"/>
      <c r="D7" s="10" t="s">
        <v>3731</v>
      </c>
      <c r="E7" s="70"/>
    </row>
    <row r="8" s="2" customFormat="1" ht="34.15" customHeight="1" spans="1:5">
      <c r="A8" s="67"/>
      <c r="B8" s="68"/>
      <c r="C8" s="18"/>
      <c r="D8" s="10" t="s">
        <v>3732</v>
      </c>
      <c r="E8" s="70"/>
    </row>
    <row r="9" s="2" customFormat="1" ht="34.15" customHeight="1" spans="1:5">
      <c r="A9" s="71">
        <v>2</v>
      </c>
      <c r="B9" s="72" t="s">
        <v>303</v>
      </c>
      <c r="C9" s="22" t="s">
        <v>3733</v>
      </c>
      <c r="D9" s="23" t="s">
        <v>3734</v>
      </c>
      <c r="E9" s="73" t="str">
        <f>HYPERLINK("http://blogfile.huashijingji.com/BlogFile/97-杨文浩老师.zip","课程包下载")</f>
        <v>课程包下载</v>
      </c>
    </row>
    <row r="10" s="2" customFormat="1" ht="34.15" customHeight="1" spans="1:5">
      <c r="A10" s="71"/>
      <c r="B10" s="72"/>
      <c r="C10" s="27"/>
      <c r="D10" s="23" t="s">
        <v>3735</v>
      </c>
      <c r="E10" s="74"/>
    </row>
    <row r="11" s="2" customFormat="1" ht="34.15" customHeight="1" spans="1:5">
      <c r="A11" s="71"/>
      <c r="B11" s="72"/>
      <c r="C11" s="27"/>
      <c r="D11" s="23" t="s">
        <v>3736</v>
      </c>
      <c r="E11" s="74"/>
    </row>
    <row r="12" s="2" customFormat="1" ht="34.15" customHeight="1" spans="1:5">
      <c r="A12" s="71"/>
      <c r="B12" s="72"/>
      <c r="C12" s="27"/>
      <c r="D12" s="23" t="s">
        <v>3737</v>
      </c>
      <c r="E12" s="74"/>
    </row>
    <row r="13" s="2" customFormat="1" ht="34.15" customHeight="1" spans="1:5">
      <c r="A13" s="71"/>
      <c r="B13" s="72"/>
      <c r="C13" s="27"/>
      <c r="D13" s="23" t="s">
        <v>3738</v>
      </c>
      <c r="E13" s="74"/>
    </row>
    <row r="14" s="2" customFormat="1" ht="33.6" customHeight="1" spans="1:5">
      <c r="A14" s="71"/>
      <c r="B14" s="72"/>
      <c r="C14" s="31"/>
      <c r="D14" s="23" t="s">
        <v>3739</v>
      </c>
      <c r="E14" s="74"/>
    </row>
    <row r="15" s="2" customFormat="1" ht="33.6" customHeight="1" spans="1:5">
      <c r="A15" s="67">
        <v>3</v>
      </c>
      <c r="B15" s="68" t="s">
        <v>694</v>
      </c>
      <c r="C15" s="9" t="s">
        <v>3740</v>
      </c>
      <c r="D15" s="10" t="s">
        <v>3741</v>
      </c>
      <c r="E15" s="69" t="str">
        <f>HYPERLINK("http://blogfile.huashijingji.com/BlogFile/257-王弘力老师.zip","课程包下载")</f>
        <v>课程包下载</v>
      </c>
    </row>
    <row r="16" s="2" customFormat="1" ht="34.15" customHeight="1" spans="1:5">
      <c r="A16" s="67"/>
      <c r="B16" s="68"/>
      <c r="C16" s="14"/>
      <c r="D16" s="10" t="s">
        <v>3742</v>
      </c>
      <c r="E16" s="70"/>
    </row>
    <row r="17" s="2" customFormat="1" ht="34.15" customHeight="1" spans="1:5">
      <c r="A17" s="67"/>
      <c r="B17" s="68"/>
      <c r="C17" s="14"/>
      <c r="D17" s="10" t="s">
        <v>3743</v>
      </c>
      <c r="E17" s="70"/>
    </row>
    <row r="18" s="2" customFormat="1" ht="34.15" customHeight="1" spans="1:5">
      <c r="A18" s="67"/>
      <c r="B18" s="68"/>
      <c r="C18" s="14"/>
      <c r="D18" s="10" t="s">
        <v>3744</v>
      </c>
      <c r="E18" s="70"/>
    </row>
    <row r="19" s="2" customFormat="1" ht="34.15" customHeight="1" spans="1:5">
      <c r="A19" s="67"/>
      <c r="B19" s="68"/>
      <c r="C19" s="14"/>
      <c r="D19" s="10" t="s">
        <v>3745</v>
      </c>
      <c r="E19" s="70"/>
    </row>
    <row r="20" s="2" customFormat="1" ht="34.15" customHeight="1" spans="1:5">
      <c r="A20" s="67"/>
      <c r="B20" s="68"/>
      <c r="C20" s="18"/>
      <c r="D20" s="10" t="s">
        <v>3746</v>
      </c>
      <c r="E20" s="70"/>
    </row>
    <row r="21" s="2" customFormat="1" ht="34.15" customHeight="1" spans="1:5">
      <c r="A21" s="71">
        <v>4</v>
      </c>
      <c r="B21" s="72" t="s">
        <v>351</v>
      </c>
      <c r="C21" s="22" t="s">
        <v>3747</v>
      </c>
      <c r="D21" s="23" t="s">
        <v>3748</v>
      </c>
      <c r="E21" s="73" t="str">
        <f>HYPERLINK("http://blogfile.huashijingji.com/BlogFile/115-左京老师.zip","课程包下载")</f>
        <v>课程包下载</v>
      </c>
    </row>
    <row r="22" s="2" customFormat="1" ht="34.15" customHeight="1" spans="1:5">
      <c r="A22" s="71"/>
      <c r="B22" s="72"/>
      <c r="C22" s="27"/>
      <c r="D22" s="23" t="s">
        <v>3749</v>
      </c>
      <c r="E22" s="74"/>
    </row>
    <row r="23" s="2" customFormat="1" ht="34.15" customHeight="1" spans="1:5">
      <c r="A23" s="71"/>
      <c r="B23" s="72"/>
      <c r="C23" s="27"/>
      <c r="D23" s="23" t="s">
        <v>3750</v>
      </c>
      <c r="E23" s="74"/>
    </row>
    <row r="24" s="2" customFormat="1" ht="34.15" customHeight="1" spans="1:5">
      <c r="A24" s="71"/>
      <c r="B24" s="72"/>
      <c r="C24" s="27"/>
      <c r="D24" s="23" t="s">
        <v>3751</v>
      </c>
      <c r="E24" s="74"/>
    </row>
    <row r="25" s="2" customFormat="1" ht="34.15" customHeight="1" spans="1:5">
      <c r="A25" s="71"/>
      <c r="B25" s="72"/>
      <c r="C25" s="27"/>
      <c r="D25" s="23" t="s">
        <v>3013</v>
      </c>
      <c r="E25" s="74"/>
    </row>
    <row r="26" s="2" customFormat="1" ht="33.6" customHeight="1" spans="1:5">
      <c r="A26" s="71"/>
      <c r="B26" s="72"/>
      <c r="C26" s="31"/>
      <c r="D26" s="23" t="s">
        <v>2932</v>
      </c>
      <c r="E26" s="74"/>
    </row>
    <row r="27" s="2" customFormat="1" ht="33.6" customHeight="1" spans="1:5">
      <c r="A27" s="67">
        <v>5</v>
      </c>
      <c r="B27" s="68" t="s">
        <v>874</v>
      </c>
      <c r="C27" s="9" t="s">
        <v>3752</v>
      </c>
      <c r="D27" s="10" t="s">
        <v>3753</v>
      </c>
      <c r="E27" s="69" t="str">
        <f>HYPERLINK("http://blogfile.huashijingji.com/BlogFile/334-栾光宇老师.zip","课程包下载")</f>
        <v>课程包下载</v>
      </c>
    </row>
    <row r="28" s="2" customFormat="1" ht="34.15" customHeight="1" spans="1:5">
      <c r="A28" s="67"/>
      <c r="B28" s="68"/>
      <c r="C28" s="14"/>
      <c r="D28" s="10" t="s">
        <v>3754</v>
      </c>
      <c r="E28" s="70"/>
    </row>
    <row r="29" s="2" customFormat="1" ht="34.15" customHeight="1" spans="1:5">
      <c r="A29" s="67"/>
      <c r="B29" s="68"/>
      <c r="C29" s="14"/>
      <c r="D29" s="10" t="s">
        <v>3755</v>
      </c>
      <c r="E29" s="70"/>
    </row>
    <row r="30" s="2" customFormat="1" ht="34.15" customHeight="1" spans="1:5">
      <c r="A30" s="67"/>
      <c r="B30" s="68"/>
      <c r="C30" s="14"/>
      <c r="D30" s="10" t="s">
        <v>3756</v>
      </c>
      <c r="E30" s="70"/>
    </row>
    <row r="31" s="2" customFormat="1" ht="34.15" customHeight="1" spans="1:5">
      <c r="A31" s="67"/>
      <c r="B31" s="68"/>
      <c r="C31" s="14"/>
      <c r="D31" s="10" t="s">
        <v>3757</v>
      </c>
      <c r="E31" s="70"/>
    </row>
    <row r="32" s="2" customFormat="1" ht="34.15" customHeight="1" spans="1:5">
      <c r="A32" s="67"/>
      <c r="B32" s="68"/>
      <c r="C32" s="18"/>
      <c r="D32" s="10" t="s">
        <v>3758</v>
      </c>
      <c r="E32" s="70"/>
    </row>
    <row r="33" s="2" customFormat="1" ht="34.15" customHeight="1" spans="1:5">
      <c r="A33" s="71">
        <v>6</v>
      </c>
      <c r="B33" s="72" t="s">
        <v>984</v>
      </c>
      <c r="C33" s="22" t="s">
        <v>3759</v>
      </c>
      <c r="D33" s="23" t="s">
        <v>3760</v>
      </c>
      <c r="E33" s="73" t="str">
        <f>HYPERLINK("http://blogfile.huashijingji.com/BlogFile/369-韩冬老师.zip","课程包下载")</f>
        <v>课程包下载</v>
      </c>
    </row>
    <row r="34" s="2" customFormat="1" ht="34.15" customHeight="1" spans="1:5">
      <c r="A34" s="71"/>
      <c r="B34" s="72"/>
      <c r="C34" s="27"/>
      <c r="D34" s="23" t="s">
        <v>3761</v>
      </c>
      <c r="E34" s="74"/>
    </row>
    <row r="35" s="2" customFormat="1" ht="34.15" customHeight="1" spans="1:5">
      <c r="A35" s="71"/>
      <c r="B35" s="72"/>
      <c r="C35" s="27"/>
      <c r="D35" s="23" t="s">
        <v>3762</v>
      </c>
      <c r="E35" s="74"/>
    </row>
    <row r="36" s="2" customFormat="1" ht="34.15" customHeight="1" spans="1:5">
      <c r="A36" s="71"/>
      <c r="B36" s="72"/>
      <c r="C36" s="27"/>
      <c r="D36" s="23" t="s">
        <v>3763</v>
      </c>
      <c r="E36" s="74"/>
    </row>
    <row r="37" s="2" customFormat="1" ht="34.15" customHeight="1" spans="1:5">
      <c r="A37" s="71"/>
      <c r="B37" s="72"/>
      <c r="C37" s="27"/>
      <c r="D37" s="23" t="s">
        <v>3764</v>
      </c>
      <c r="E37" s="74"/>
    </row>
    <row r="38" s="2" customFormat="1" ht="33.6" customHeight="1" spans="1:5">
      <c r="A38" s="71"/>
      <c r="B38" s="72"/>
      <c r="C38" s="31"/>
      <c r="D38" s="23" t="s">
        <v>2932</v>
      </c>
      <c r="E38" s="74"/>
    </row>
    <row r="39" s="2" customFormat="1" ht="33.6" customHeight="1" spans="1:5">
      <c r="A39" s="67">
        <v>7</v>
      </c>
      <c r="B39" s="68" t="s">
        <v>896</v>
      </c>
      <c r="C39" s="9" t="s">
        <v>3765</v>
      </c>
      <c r="D39" s="10" t="s">
        <v>2932</v>
      </c>
      <c r="E39" s="69" t="str">
        <f>HYPERLINK("http://blogfile.huashijingji.com/BlogFile/344-王建华老师.zip","课程包下载")</f>
        <v>课程包下载</v>
      </c>
    </row>
    <row r="40" s="2" customFormat="1" ht="34.15" customHeight="1" spans="1:5">
      <c r="A40" s="67"/>
      <c r="B40" s="68"/>
      <c r="C40" s="14"/>
      <c r="D40" s="10" t="s">
        <v>3766</v>
      </c>
      <c r="E40" s="70"/>
    </row>
    <row r="41" s="2" customFormat="1" ht="34.15" customHeight="1" spans="1:5">
      <c r="A41" s="67"/>
      <c r="B41" s="68"/>
      <c r="C41" s="14"/>
      <c r="D41" s="10" t="s">
        <v>3767</v>
      </c>
      <c r="E41" s="70"/>
    </row>
    <row r="42" s="2" customFormat="1" ht="34.15" customHeight="1" spans="1:5">
      <c r="A42" s="67"/>
      <c r="B42" s="68"/>
      <c r="C42" s="14"/>
      <c r="D42" s="10" t="s">
        <v>3768</v>
      </c>
      <c r="E42" s="70"/>
    </row>
    <row r="43" s="2" customFormat="1" ht="34.15" customHeight="1" spans="1:5">
      <c r="A43" s="67"/>
      <c r="B43" s="68"/>
      <c r="C43" s="14"/>
      <c r="D43" s="10" t="s">
        <v>3769</v>
      </c>
      <c r="E43" s="70"/>
    </row>
    <row r="44" s="2" customFormat="1" ht="34.15" customHeight="1" spans="1:5">
      <c r="A44" s="67"/>
      <c r="B44" s="68"/>
      <c r="C44" s="18"/>
      <c r="D44" s="10" t="s">
        <v>3770</v>
      </c>
      <c r="E44" s="70"/>
    </row>
    <row r="45" s="2" customFormat="1" ht="34.15" customHeight="1" spans="1:5">
      <c r="A45" s="71">
        <v>8</v>
      </c>
      <c r="B45" s="72" t="s">
        <v>1030</v>
      </c>
      <c r="C45" s="22" t="s">
        <v>3771</v>
      </c>
      <c r="D45" s="23" t="s">
        <v>3772</v>
      </c>
      <c r="E45" s="73" t="str">
        <f>HYPERLINK("http://blogfile.huashijingji.com/BlogFile/382-许卫老师.zip","课程包下载")</f>
        <v>课程包下载</v>
      </c>
    </row>
    <row r="46" s="2" customFormat="1" ht="34.15" customHeight="1" spans="1:5">
      <c r="A46" s="71"/>
      <c r="B46" s="72"/>
      <c r="C46" s="27"/>
      <c r="D46" s="23" t="s">
        <v>3773</v>
      </c>
      <c r="E46" s="74"/>
    </row>
    <row r="47" s="2" customFormat="1" ht="34.15" customHeight="1" spans="1:5">
      <c r="A47" s="71"/>
      <c r="B47" s="72"/>
      <c r="C47" s="27"/>
      <c r="D47" s="23" t="s">
        <v>2932</v>
      </c>
      <c r="E47" s="74"/>
    </row>
    <row r="48" s="2" customFormat="1" ht="34.15" customHeight="1" spans="1:5">
      <c r="A48" s="71"/>
      <c r="B48" s="72"/>
      <c r="C48" s="27"/>
      <c r="D48" s="23" t="s">
        <v>3774</v>
      </c>
      <c r="E48" s="74"/>
    </row>
    <row r="49" s="2" customFormat="1" ht="34.15" customHeight="1" spans="1:5">
      <c r="A49" s="71"/>
      <c r="B49" s="72"/>
      <c r="C49" s="27"/>
      <c r="D49" s="23" t="s">
        <v>3775</v>
      </c>
      <c r="E49" s="74"/>
    </row>
    <row r="50" s="2" customFormat="1" ht="33.6" customHeight="1" spans="1:5">
      <c r="A50" s="71"/>
      <c r="B50" s="72"/>
      <c r="C50" s="31"/>
      <c r="D50" s="23" t="s">
        <v>3776</v>
      </c>
      <c r="E50" s="74"/>
    </row>
    <row r="51" s="2" customFormat="1" ht="33.6" customHeight="1" spans="1:5">
      <c r="A51" s="67">
        <v>9</v>
      </c>
      <c r="B51" s="68" t="s">
        <v>1426</v>
      </c>
      <c r="C51" s="9" t="s">
        <v>3777</v>
      </c>
      <c r="D51" s="10" t="s">
        <v>3778</v>
      </c>
      <c r="E51" s="69" t="str">
        <f>HYPERLINK("http://blogfile.huashijingji.com/BlogFile/528-李彩玉老师.zip","课程包下载")</f>
        <v>课程包下载</v>
      </c>
    </row>
    <row r="52" s="2" customFormat="1" ht="34.15" customHeight="1" spans="1:5">
      <c r="A52" s="67"/>
      <c r="B52" s="68"/>
      <c r="C52" s="14"/>
      <c r="D52" s="10" t="s">
        <v>3779</v>
      </c>
      <c r="E52" s="70"/>
    </row>
    <row r="53" s="2" customFormat="1" ht="34.15" customHeight="1" spans="1:5">
      <c r="A53" s="67"/>
      <c r="B53" s="68"/>
      <c r="C53" s="14"/>
      <c r="D53" s="10" t="s">
        <v>3780</v>
      </c>
      <c r="E53" s="70"/>
    </row>
    <row r="54" s="2" customFormat="1" ht="34.15" customHeight="1" spans="1:5">
      <c r="A54" s="67"/>
      <c r="B54" s="68"/>
      <c r="C54" s="14"/>
      <c r="D54" s="10" t="s">
        <v>3781</v>
      </c>
      <c r="E54" s="70"/>
    </row>
    <row r="55" s="2" customFormat="1" ht="34.15" customHeight="1" spans="1:5">
      <c r="A55" s="67"/>
      <c r="B55" s="68"/>
      <c r="C55" s="14"/>
      <c r="D55" s="10" t="s">
        <v>3782</v>
      </c>
      <c r="E55" s="70"/>
    </row>
    <row r="56" s="2" customFormat="1" ht="34.15" customHeight="1" spans="1:5">
      <c r="A56" s="67"/>
      <c r="B56" s="68"/>
      <c r="C56" s="18"/>
      <c r="D56" s="10" t="s">
        <v>3783</v>
      </c>
      <c r="E56" s="70"/>
    </row>
    <row r="57" s="2" customFormat="1" ht="34.15" customHeight="1" spans="1:5">
      <c r="A57" s="71">
        <v>10</v>
      </c>
      <c r="B57" s="72" t="s">
        <v>2056</v>
      </c>
      <c r="C57" s="22" t="s">
        <v>3784</v>
      </c>
      <c r="D57" s="23" t="s">
        <v>3785</v>
      </c>
      <c r="E57" s="73" t="str">
        <f>HYPERLINK("http://blogfile.huashijingji.com/BlogFile/711-王颖老师.zip","课程包下载")</f>
        <v>课程包下载</v>
      </c>
    </row>
    <row r="58" s="2" customFormat="1" ht="34.15" customHeight="1" spans="1:5">
      <c r="A58" s="71"/>
      <c r="B58" s="72"/>
      <c r="C58" s="27"/>
      <c r="D58" s="23" t="s">
        <v>3786</v>
      </c>
      <c r="E58" s="74"/>
    </row>
    <row r="59" s="2" customFormat="1" ht="34.15" customHeight="1" spans="1:5">
      <c r="A59" s="71"/>
      <c r="B59" s="72"/>
      <c r="C59" s="27"/>
      <c r="D59" s="23" t="s">
        <v>3787</v>
      </c>
      <c r="E59" s="74"/>
    </row>
    <row r="60" s="2" customFormat="1" ht="34.15" customHeight="1" spans="1:5">
      <c r="A60" s="71"/>
      <c r="B60" s="72"/>
      <c r="C60" s="27"/>
      <c r="D60" s="23" t="s">
        <v>3788</v>
      </c>
      <c r="E60" s="74"/>
    </row>
    <row r="61" s="2" customFormat="1" ht="34.15" customHeight="1" spans="1:5">
      <c r="A61" s="71"/>
      <c r="B61" s="72"/>
      <c r="C61" s="27"/>
      <c r="D61" s="23" t="s">
        <v>3789</v>
      </c>
      <c r="E61" s="74"/>
    </row>
    <row r="62" s="2" customFormat="1" ht="33.6" customHeight="1" spans="1:5">
      <c r="A62" s="71"/>
      <c r="B62" s="72"/>
      <c r="C62" s="31"/>
      <c r="D62" s="23" t="s">
        <v>3790</v>
      </c>
      <c r="E62" s="74"/>
    </row>
    <row r="63" s="2" customFormat="1" ht="33.6" customHeight="1" spans="1:5">
      <c r="A63" s="67">
        <v>11</v>
      </c>
      <c r="B63" s="68" t="s">
        <v>2284</v>
      </c>
      <c r="C63" s="9" t="s">
        <v>3791</v>
      </c>
      <c r="D63" s="10" t="s">
        <v>3792</v>
      </c>
      <c r="E63" s="69" t="str">
        <f>HYPERLINK("http://blogfile.huashijingji.com/BlogFile/773-徐越老师.zip","课程包下载")</f>
        <v>课程包下载</v>
      </c>
    </row>
    <row r="64" s="2" customFormat="1" ht="34.15" customHeight="1" spans="1:5">
      <c r="A64" s="67"/>
      <c r="B64" s="68"/>
      <c r="C64" s="14"/>
      <c r="D64" s="10" t="s">
        <v>3793</v>
      </c>
      <c r="E64" s="70"/>
    </row>
    <row r="65" s="2" customFormat="1" ht="34.15" customHeight="1" spans="1:5">
      <c r="A65" s="67"/>
      <c r="B65" s="68"/>
      <c r="C65" s="14"/>
      <c r="D65" s="10" t="s">
        <v>3794</v>
      </c>
      <c r="E65" s="70"/>
    </row>
    <row r="66" s="2" customFormat="1" ht="34.15" customHeight="1" spans="1:5">
      <c r="A66" s="67"/>
      <c r="B66" s="68"/>
      <c r="C66" s="14"/>
      <c r="D66" s="10" t="s">
        <v>3795</v>
      </c>
      <c r="E66" s="70"/>
    </row>
    <row r="67" s="2" customFormat="1" ht="34.15" customHeight="1" spans="1:5">
      <c r="A67" s="67"/>
      <c r="B67" s="68"/>
      <c r="C67" s="14"/>
      <c r="D67" s="10" t="s">
        <v>3796</v>
      </c>
      <c r="E67" s="70"/>
    </row>
    <row r="68" s="2" customFormat="1" ht="34.15" customHeight="1" spans="1:5">
      <c r="A68" s="67"/>
      <c r="B68" s="68"/>
      <c r="C68" s="18"/>
      <c r="D68" s="10" t="s">
        <v>3797</v>
      </c>
      <c r="E68" s="70"/>
    </row>
    <row r="69" s="2" customFormat="1" ht="34.15" customHeight="1" spans="1:5">
      <c r="A69" s="71">
        <v>12</v>
      </c>
      <c r="B69" s="72" t="s">
        <v>259</v>
      </c>
      <c r="C69" s="22" t="s">
        <v>3798</v>
      </c>
      <c r="D69" s="23" t="s">
        <v>3187</v>
      </c>
      <c r="E69" s="73" t="str">
        <f>HYPERLINK("http://blogfile.huashijingji.com/BlogFile/82-杨栋老师.zip","课程包下载")</f>
        <v>课程包下载</v>
      </c>
    </row>
    <row r="70" s="2" customFormat="1" ht="34.15" customHeight="1" spans="1:5">
      <c r="A70" s="71"/>
      <c r="B70" s="72"/>
      <c r="C70" s="27"/>
      <c r="D70" s="23" t="s">
        <v>3799</v>
      </c>
      <c r="E70" s="74"/>
    </row>
    <row r="71" s="2" customFormat="1" ht="34.15" customHeight="1" spans="1:5">
      <c r="A71" s="71"/>
      <c r="B71" s="72"/>
      <c r="C71" s="27"/>
      <c r="D71" s="23" t="s">
        <v>3800</v>
      </c>
      <c r="E71" s="74"/>
    </row>
    <row r="72" s="2" customFormat="1" ht="34.15" customHeight="1" spans="1:5">
      <c r="A72" s="71"/>
      <c r="B72" s="72"/>
      <c r="C72" s="27"/>
      <c r="D72" s="23" t="s">
        <v>3801</v>
      </c>
      <c r="E72" s="74"/>
    </row>
    <row r="73" s="2" customFormat="1" ht="34.15" customHeight="1" spans="1:5">
      <c r="A73" s="71"/>
      <c r="B73" s="72"/>
      <c r="C73" s="27"/>
      <c r="D73" s="23" t="s">
        <v>2932</v>
      </c>
      <c r="E73" s="74"/>
    </row>
    <row r="74" s="2" customFormat="1" ht="33.6" customHeight="1" spans="1:5">
      <c r="A74" s="71"/>
      <c r="B74" s="72"/>
      <c r="C74" s="31"/>
      <c r="D74" s="23" t="s">
        <v>3802</v>
      </c>
      <c r="E74" s="74"/>
    </row>
    <row r="75" s="2" customFormat="1" ht="33.6" customHeight="1" spans="1:5">
      <c r="A75" s="67">
        <v>13</v>
      </c>
      <c r="B75" s="68" t="s">
        <v>947</v>
      </c>
      <c r="C75" s="9" t="s">
        <v>3803</v>
      </c>
      <c r="D75" s="10" t="s">
        <v>3804</v>
      </c>
      <c r="E75" s="69" t="str">
        <f>HYPERLINK("http://blogfile.huashijingji.com/BlogFile/361-付源泉老师.zip","课程包下载")</f>
        <v>课程包下载</v>
      </c>
    </row>
    <row r="76" s="2" customFormat="1" ht="34.15" customHeight="1" spans="1:5">
      <c r="A76" s="67"/>
      <c r="B76" s="68"/>
      <c r="C76" s="14"/>
      <c r="D76" s="10" t="s">
        <v>3805</v>
      </c>
      <c r="E76" s="70"/>
    </row>
    <row r="77" s="2" customFormat="1" ht="34.15" customHeight="1" spans="1:5">
      <c r="A77" s="67"/>
      <c r="B77" s="68"/>
      <c r="C77" s="14"/>
      <c r="D77" s="10" t="s">
        <v>3806</v>
      </c>
      <c r="E77" s="70"/>
    </row>
    <row r="78" s="2" customFormat="1" ht="34.15" customHeight="1" spans="1:5">
      <c r="A78" s="67"/>
      <c r="B78" s="68"/>
      <c r="C78" s="14"/>
      <c r="D78" s="10" t="s">
        <v>3807</v>
      </c>
      <c r="E78" s="70"/>
    </row>
    <row r="79" s="2" customFormat="1" ht="34.15" customHeight="1" spans="1:5">
      <c r="A79" s="67"/>
      <c r="B79" s="68"/>
      <c r="C79" s="14"/>
      <c r="D79" s="10" t="s">
        <v>3808</v>
      </c>
      <c r="E79" s="70"/>
    </row>
    <row r="80" s="2" customFormat="1" ht="34.15" customHeight="1" spans="1:5">
      <c r="A80" s="67"/>
      <c r="B80" s="68"/>
      <c r="C80" s="18"/>
      <c r="D80" s="10" t="s">
        <v>3809</v>
      </c>
      <c r="E80" s="70"/>
    </row>
    <row r="81" s="2" customFormat="1" ht="34.15" customHeight="1" spans="1:5">
      <c r="A81" s="71">
        <v>14</v>
      </c>
      <c r="B81" s="72" t="s">
        <v>1025</v>
      </c>
      <c r="C81" s="22" t="s">
        <v>3810</v>
      </c>
      <c r="D81" s="23" t="s">
        <v>2932</v>
      </c>
      <c r="E81" s="73" t="str">
        <f>HYPERLINK("http://blogfile.huashijingji.com/BlogFile/380-茆挺老师.zip","课程包下载")</f>
        <v>课程包下载</v>
      </c>
    </row>
    <row r="82" s="2" customFormat="1" ht="34.15" customHeight="1" spans="1:5">
      <c r="A82" s="71"/>
      <c r="B82" s="72"/>
      <c r="C82" s="27"/>
      <c r="D82" s="23" t="s">
        <v>3811</v>
      </c>
      <c r="E82" s="74"/>
    </row>
    <row r="83" s="2" customFormat="1" ht="34.15" customHeight="1" spans="1:5">
      <c r="A83" s="71"/>
      <c r="B83" s="72"/>
      <c r="C83" s="27"/>
      <c r="D83" s="23" t="s">
        <v>3812</v>
      </c>
      <c r="E83" s="74"/>
    </row>
    <row r="84" s="2" customFormat="1" ht="34.15" customHeight="1" spans="1:5">
      <c r="A84" s="71"/>
      <c r="B84" s="72"/>
      <c r="C84" s="27"/>
      <c r="D84" s="23" t="s">
        <v>3813</v>
      </c>
      <c r="E84" s="74"/>
    </row>
    <row r="85" s="2" customFormat="1" ht="34.15" customHeight="1" spans="1:5">
      <c r="A85" s="71"/>
      <c r="B85" s="72"/>
      <c r="C85" s="27"/>
      <c r="D85" s="23" t="s">
        <v>3814</v>
      </c>
      <c r="E85" s="74"/>
    </row>
    <row r="86" s="2" customFormat="1" ht="33.6" customHeight="1" spans="1:5">
      <c r="A86" s="71"/>
      <c r="B86" s="72"/>
      <c r="C86" s="31"/>
      <c r="D86" s="23" t="s">
        <v>3815</v>
      </c>
      <c r="E86" s="74"/>
    </row>
    <row r="87" s="2" customFormat="1" ht="33.6" customHeight="1" spans="1:5">
      <c r="A87" s="67">
        <v>15</v>
      </c>
      <c r="B87" s="68" t="s">
        <v>1247</v>
      </c>
      <c r="C87" s="9" t="s">
        <v>3816</v>
      </c>
      <c r="D87" s="10" t="s">
        <v>3817</v>
      </c>
      <c r="E87" s="69" t="str">
        <f>HYPERLINK("http://blogfile.huashijingji.com/BlogFile/468-贺继征老师.zip","课程包下载")</f>
        <v>课程包下载</v>
      </c>
    </row>
    <row r="88" s="2" customFormat="1" ht="34.15" customHeight="1" spans="1:5">
      <c r="A88" s="67"/>
      <c r="B88" s="68"/>
      <c r="C88" s="14"/>
      <c r="D88" s="10" t="s">
        <v>2932</v>
      </c>
      <c r="E88" s="70"/>
    </row>
    <row r="89" s="2" customFormat="1" ht="34.15" customHeight="1" spans="1:5">
      <c r="A89" s="67"/>
      <c r="B89" s="68"/>
      <c r="C89" s="14"/>
      <c r="D89" s="10" t="s">
        <v>3818</v>
      </c>
      <c r="E89" s="70"/>
    </row>
    <row r="90" s="2" customFormat="1" ht="34.15" customHeight="1" spans="1:5">
      <c r="A90" s="67"/>
      <c r="B90" s="68"/>
      <c r="C90" s="14"/>
      <c r="D90" s="10" t="s">
        <v>3819</v>
      </c>
      <c r="E90" s="70"/>
    </row>
    <row r="91" s="2" customFormat="1" ht="34.15" customHeight="1" spans="1:5">
      <c r="A91" s="67"/>
      <c r="B91" s="68"/>
      <c r="C91" s="14"/>
      <c r="D91" s="10" t="s">
        <v>3820</v>
      </c>
      <c r="E91" s="70"/>
    </row>
    <row r="92" s="2" customFormat="1" ht="34.15" customHeight="1" spans="1:5">
      <c r="A92" s="67"/>
      <c r="B92" s="68"/>
      <c r="C92" s="18"/>
      <c r="D92" s="10" t="s">
        <v>3821</v>
      </c>
      <c r="E92" s="70"/>
    </row>
    <row r="93" s="2" customFormat="1" ht="34.15" customHeight="1" spans="1:5">
      <c r="A93" s="71">
        <v>16</v>
      </c>
      <c r="B93" s="72" t="s">
        <v>1461</v>
      </c>
      <c r="C93" s="22" t="s">
        <v>3822</v>
      </c>
      <c r="D93" s="23" t="s">
        <v>2932</v>
      </c>
      <c r="E93" s="73" t="str">
        <f>HYPERLINK("http://blogfile.huashijingji.com/BlogFile/541-胡军令老师.zip","课程包下载")</f>
        <v>课程包下载</v>
      </c>
    </row>
    <row r="94" s="2" customFormat="1" ht="34.15" customHeight="1" spans="1:5">
      <c r="A94" s="71"/>
      <c r="B94" s="72"/>
      <c r="C94" s="27"/>
      <c r="D94" s="23" t="s">
        <v>3823</v>
      </c>
      <c r="E94" s="74"/>
    </row>
    <row r="95" s="2" customFormat="1" ht="34.15" customHeight="1" spans="1:5">
      <c r="A95" s="71"/>
      <c r="B95" s="72"/>
      <c r="C95" s="27"/>
      <c r="D95" s="23" t="s">
        <v>3824</v>
      </c>
      <c r="E95" s="74"/>
    </row>
    <row r="96" s="2" customFormat="1" ht="34.15" customHeight="1" spans="1:5">
      <c r="A96" s="71"/>
      <c r="B96" s="72"/>
      <c r="C96" s="27"/>
      <c r="D96" s="23" t="s">
        <v>3825</v>
      </c>
      <c r="E96" s="74"/>
    </row>
    <row r="97" s="2" customFormat="1" ht="34.15" customHeight="1" spans="1:5">
      <c r="A97" s="71"/>
      <c r="B97" s="72"/>
      <c r="C97" s="27"/>
      <c r="D97" s="23" t="s">
        <v>3826</v>
      </c>
      <c r="E97" s="74"/>
    </row>
    <row r="98" s="2" customFormat="1" ht="33.6" customHeight="1" spans="1:5">
      <c r="A98" s="71"/>
      <c r="B98" s="72"/>
      <c r="C98" s="31"/>
      <c r="D98" s="23" t="s">
        <v>3827</v>
      </c>
      <c r="E98" s="74"/>
    </row>
    <row r="99" s="2" customFormat="1" ht="33.6" customHeight="1" spans="1:5">
      <c r="A99" s="67">
        <v>17</v>
      </c>
      <c r="B99" s="68" t="s">
        <v>1868</v>
      </c>
      <c r="C99" s="9" t="s">
        <v>3828</v>
      </c>
      <c r="D99" s="10" t="s">
        <v>3829</v>
      </c>
      <c r="E99" s="69" t="str">
        <f>HYPERLINK("http://blogfile.huashijingji.com/BlogFile/666-苏毅老师.zip","课程包下载")</f>
        <v>课程包下载</v>
      </c>
    </row>
    <row r="100" s="2" customFormat="1" ht="34.15" customHeight="1" spans="1:5">
      <c r="A100" s="67"/>
      <c r="B100" s="68"/>
      <c r="C100" s="14"/>
      <c r="D100" s="10" t="s">
        <v>3830</v>
      </c>
      <c r="E100" s="70"/>
    </row>
    <row r="101" s="2" customFormat="1" ht="34.15" customHeight="1" spans="1:5">
      <c r="A101" s="67"/>
      <c r="B101" s="68"/>
      <c r="C101" s="14"/>
      <c r="D101" s="10" t="s">
        <v>3831</v>
      </c>
      <c r="E101" s="70"/>
    </row>
    <row r="102" s="2" customFormat="1" ht="34.15" customHeight="1" spans="1:5">
      <c r="A102" s="67"/>
      <c r="B102" s="68"/>
      <c r="C102" s="14"/>
      <c r="D102" s="10" t="s">
        <v>3832</v>
      </c>
      <c r="E102" s="70"/>
    </row>
    <row r="103" s="2" customFormat="1" ht="34.15" customHeight="1" spans="1:5">
      <c r="A103" s="67"/>
      <c r="B103" s="68"/>
      <c r="C103" s="14"/>
      <c r="D103" s="10" t="s">
        <v>3833</v>
      </c>
      <c r="E103" s="70"/>
    </row>
    <row r="104" s="2" customFormat="1" ht="34.15" customHeight="1" spans="1:5">
      <c r="A104" s="67"/>
      <c r="B104" s="68"/>
      <c r="C104" s="18"/>
      <c r="D104" s="10" t="s">
        <v>3834</v>
      </c>
      <c r="E104" s="70"/>
    </row>
    <row r="105" s="2" customFormat="1" ht="34.15" customHeight="1" spans="1:5">
      <c r="A105" s="71">
        <v>18</v>
      </c>
      <c r="B105" s="72" t="s">
        <v>748</v>
      </c>
      <c r="C105" s="22" t="s">
        <v>3835</v>
      </c>
      <c r="D105" s="23" t="s">
        <v>3836</v>
      </c>
      <c r="E105" s="73" t="str">
        <f>HYPERLINK("http://blogfile.huashijingji.com/BlogFile/281-魏俊妮老师.zip","课程包下载")</f>
        <v>课程包下载</v>
      </c>
    </row>
    <row r="106" s="2" customFormat="1" ht="34.15" customHeight="1" spans="1:5">
      <c r="A106" s="71"/>
      <c r="B106" s="72"/>
      <c r="C106" s="27"/>
      <c r="D106" s="23" t="s">
        <v>3837</v>
      </c>
      <c r="E106" s="74"/>
    </row>
    <row r="107" s="2" customFormat="1" ht="34.15" customHeight="1" spans="1:5">
      <c r="A107" s="71"/>
      <c r="B107" s="72"/>
      <c r="C107" s="27"/>
      <c r="D107" s="23" t="s">
        <v>3838</v>
      </c>
      <c r="E107" s="74"/>
    </row>
    <row r="108" s="2" customFormat="1" ht="34.15" customHeight="1" spans="1:5">
      <c r="A108" s="71"/>
      <c r="B108" s="72"/>
      <c r="C108" s="27"/>
      <c r="D108" s="23" t="s">
        <v>3839</v>
      </c>
      <c r="E108" s="74"/>
    </row>
    <row r="109" s="2" customFormat="1" ht="34.15" customHeight="1" spans="1:5">
      <c r="A109" s="71"/>
      <c r="B109" s="72"/>
      <c r="C109" s="27"/>
      <c r="D109" s="23" t="s">
        <v>2932</v>
      </c>
      <c r="E109" s="74"/>
    </row>
    <row r="110" s="2" customFormat="1" ht="33.6" customHeight="1" spans="1:5">
      <c r="A110" s="71"/>
      <c r="B110" s="72"/>
      <c r="C110" s="31"/>
      <c r="D110" s="23" t="s">
        <v>3840</v>
      </c>
      <c r="E110" s="74"/>
    </row>
    <row r="111" s="2" customFormat="1" ht="33.6" customHeight="1" spans="1:5">
      <c r="A111" s="67">
        <v>19</v>
      </c>
      <c r="B111" s="68" t="s">
        <v>1553</v>
      </c>
      <c r="C111" s="9" t="s">
        <v>3841</v>
      </c>
      <c r="D111" s="10" t="s">
        <v>3842</v>
      </c>
      <c r="E111" s="69" t="str">
        <f>HYPERLINK("http://blogfile.huashijingji.com/BlogFile/578-胡晓莉老师.zip","课程包下载")</f>
        <v>课程包下载</v>
      </c>
    </row>
    <row r="112" s="2" customFormat="1" ht="34.15" customHeight="1" spans="1:5">
      <c r="A112" s="67"/>
      <c r="B112" s="68"/>
      <c r="C112" s="14"/>
      <c r="D112" s="10" t="s">
        <v>3843</v>
      </c>
      <c r="E112" s="70"/>
    </row>
    <row r="113" s="2" customFormat="1" ht="34.15" customHeight="1" spans="1:5">
      <c r="A113" s="67"/>
      <c r="B113" s="68"/>
      <c r="C113" s="14"/>
      <c r="D113" s="10" t="s">
        <v>3844</v>
      </c>
      <c r="E113" s="70"/>
    </row>
    <row r="114" s="2" customFormat="1" ht="34.15" customHeight="1" spans="1:5">
      <c r="A114" s="67"/>
      <c r="B114" s="68"/>
      <c r="C114" s="14"/>
      <c r="D114" s="10" t="s">
        <v>3845</v>
      </c>
      <c r="E114" s="70"/>
    </row>
    <row r="115" s="2" customFormat="1" ht="34.15" customHeight="1" spans="1:5">
      <c r="A115" s="67"/>
      <c r="B115" s="68"/>
      <c r="C115" s="14"/>
      <c r="D115" s="10" t="s">
        <v>3846</v>
      </c>
      <c r="E115" s="70"/>
    </row>
    <row r="116" s="2" customFormat="1" ht="34.15" customHeight="1" spans="1:5">
      <c r="A116" s="67"/>
      <c r="B116" s="68"/>
      <c r="C116" s="18"/>
      <c r="D116" s="10" t="s">
        <v>3847</v>
      </c>
      <c r="E116" s="70"/>
    </row>
    <row r="117" s="2" customFormat="1" ht="34.15" customHeight="1" spans="1:5">
      <c r="A117" s="71">
        <v>20</v>
      </c>
      <c r="B117" s="72" t="s">
        <v>1691</v>
      </c>
      <c r="C117" s="22" t="s">
        <v>3848</v>
      </c>
      <c r="D117" s="23" t="s">
        <v>3849</v>
      </c>
      <c r="E117" s="73" t="str">
        <f>HYPERLINK("http://blogfile.huashijingji.com/BlogFile/615-玄万利老师.zip","课程包下载")</f>
        <v>课程包下载</v>
      </c>
    </row>
    <row r="118" s="2" customFormat="1" ht="34.15" customHeight="1" spans="1:5">
      <c r="A118" s="71"/>
      <c r="B118" s="72"/>
      <c r="C118" s="27"/>
      <c r="D118" s="23" t="s">
        <v>3850</v>
      </c>
      <c r="E118" s="74"/>
    </row>
    <row r="119" s="2" customFormat="1" ht="34.15" customHeight="1" spans="1:5">
      <c r="A119" s="71"/>
      <c r="B119" s="72"/>
      <c r="C119" s="27"/>
      <c r="D119" s="23" t="s">
        <v>3851</v>
      </c>
      <c r="E119" s="74"/>
    </row>
    <row r="120" s="2" customFormat="1" ht="34.15" customHeight="1" spans="1:5">
      <c r="A120" s="71"/>
      <c r="B120" s="72"/>
      <c r="C120" s="27"/>
      <c r="D120" s="23" t="s">
        <v>3852</v>
      </c>
      <c r="E120" s="74"/>
    </row>
    <row r="121" s="2" customFormat="1" ht="34.15" customHeight="1" spans="1:5">
      <c r="A121" s="71"/>
      <c r="B121" s="72"/>
      <c r="C121" s="27"/>
      <c r="D121" s="23" t="s">
        <v>2932</v>
      </c>
      <c r="E121" s="74"/>
    </row>
    <row r="122" s="2" customFormat="1" ht="33.6" customHeight="1" spans="1:5">
      <c r="A122" s="71"/>
      <c r="B122" s="72"/>
      <c r="C122" s="31"/>
      <c r="D122" s="23" t="s">
        <v>3853</v>
      </c>
      <c r="E122" s="74"/>
    </row>
    <row r="123" s="2" customFormat="1" ht="33.6" customHeight="1" spans="1:5">
      <c r="A123" s="67">
        <v>21</v>
      </c>
      <c r="B123" s="68" t="s">
        <v>1943</v>
      </c>
      <c r="C123" s="9" t="s">
        <v>3854</v>
      </c>
      <c r="D123" s="10" t="s">
        <v>3855</v>
      </c>
      <c r="E123" s="69" t="str">
        <f>HYPERLINK("http://blogfile.huashijingji.com/BlogFile/683-叶新丽老师.zip","课程包下载")</f>
        <v>课程包下载</v>
      </c>
    </row>
    <row r="124" s="2" customFormat="1" ht="34.15" customHeight="1" spans="1:5">
      <c r="A124" s="67"/>
      <c r="B124" s="68"/>
      <c r="C124" s="14"/>
      <c r="D124" s="10" t="s">
        <v>3856</v>
      </c>
      <c r="E124" s="70"/>
    </row>
    <row r="125" s="2" customFormat="1" ht="34.15" customHeight="1" spans="1:5">
      <c r="A125" s="67"/>
      <c r="B125" s="68"/>
      <c r="C125" s="14"/>
      <c r="D125" s="10" t="s">
        <v>3857</v>
      </c>
      <c r="E125" s="70"/>
    </row>
    <row r="126" s="2" customFormat="1" ht="34.15" customHeight="1" spans="1:5">
      <c r="A126" s="67"/>
      <c r="B126" s="68"/>
      <c r="C126" s="14"/>
      <c r="D126" s="10" t="s">
        <v>3858</v>
      </c>
      <c r="E126" s="70"/>
    </row>
    <row r="127" s="2" customFormat="1" ht="34.15" customHeight="1" spans="1:5">
      <c r="A127" s="67"/>
      <c r="B127" s="68"/>
      <c r="C127" s="14"/>
      <c r="D127" s="10" t="s">
        <v>3859</v>
      </c>
      <c r="E127" s="70"/>
    </row>
    <row r="128" s="2" customFormat="1" ht="34.15" customHeight="1" spans="1:5">
      <c r="A128" s="67"/>
      <c r="B128" s="68"/>
      <c r="C128" s="18"/>
      <c r="D128" s="10" t="s">
        <v>3860</v>
      </c>
      <c r="E128" s="70"/>
    </row>
    <row r="129" s="2" customFormat="1" ht="34.15" customHeight="1" spans="1:5">
      <c r="A129" s="71">
        <v>22</v>
      </c>
      <c r="B129" s="72" t="s">
        <v>2077</v>
      </c>
      <c r="C129" s="22" t="s">
        <v>3861</v>
      </c>
      <c r="D129" s="23" t="s">
        <v>3862</v>
      </c>
      <c r="E129" s="73" t="str">
        <f>HYPERLINK("http://blogfile.huashijingji.com/BlogFile/716-马超老师.zip","课程包下载")</f>
        <v>课程包下载</v>
      </c>
    </row>
    <row r="130" s="2" customFormat="1" ht="34.15" customHeight="1" spans="1:5">
      <c r="A130" s="71"/>
      <c r="B130" s="72"/>
      <c r="C130" s="27"/>
      <c r="D130" s="23" t="s">
        <v>3863</v>
      </c>
      <c r="E130" s="74"/>
    </row>
    <row r="131" s="2" customFormat="1" ht="34.15" customHeight="1" spans="1:5">
      <c r="A131" s="71"/>
      <c r="B131" s="72"/>
      <c r="C131" s="27"/>
      <c r="D131" s="23" t="s">
        <v>3864</v>
      </c>
      <c r="E131" s="74"/>
    </row>
    <row r="132" s="2" customFormat="1" ht="34.15" customHeight="1" spans="1:5">
      <c r="A132" s="71"/>
      <c r="B132" s="72"/>
      <c r="C132" s="27"/>
      <c r="D132" s="23" t="s">
        <v>3865</v>
      </c>
      <c r="E132" s="74"/>
    </row>
    <row r="133" s="2" customFormat="1" ht="34.15" customHeight="1" spans="1:5">
      <c r="A133" s="71"/>
      <c r="B133" s="72"/>
      <c r="C133" s="27"/>
      <c r="D133" s="23" t="s">
        <v>3866</v>
      </c>
      <c r="E133" s="74"/>
    </row>
    <row r="134" s="2" customFormat="1" ht="33.6" customHeight="1" spans="1:5">
      <c r="A134" s="71"/>
      <c r="B134" s="72"/>
      <c r="C134" s="31"/>
      <c r="D134" s="23" t="s">
        <v>3867</v>
      </c>
      <c r="E134" s="74"/>
    </row>
    <row r="135" s="2" customFormat="1" ht="33.6" customHeight="1" spans="1:5">
      <c r="A135" s="67">
        <v>23</v>
      </c>
      <c r="B135" s="68" t="s">
        <v>2404</v>
      </c>
      <c r="C135" s="9" t="s">
        <v>3868</v>
      </c>
      <c r="D135" s="10" t="s">
        <v>3869</v>
      </c>
      <c r="E135" s="69" t="str">
        <f>HYPERLINK("http://blogfile.huashijingji.com/BlogFile/804-康弘年老师.zip","课程包下载")</f>
        <v>课程包下载</v>
      </c>
    </row>
    <row r="136" s="2" customFormat="1" ht="34.15" customHeight="1" spans="1:5">
      <c r="A136" s="67"/>
      <c r="B136" s="68"/>
      <c r="C136" s="14"/>
      <c r="D136" s="10" t="s">
        <v>3870</v>
      </c>
      <c r="E136" s="70"/>
    </row>
    <row r="137" s="2" customFormat="1" ht="34.15" customHeight="1" spans="1:5">
      <c r="A137" s="67"/>
      <c r="B137" s="68"/>
      <c r="C137" s="14"/>
      <c r="D137" s="10" t="s">
        <v>3871</v>
      </c>
      <c r="E137" s="70"/>
    </row>
    <row r="138" s="2" customFormat="1" ht="34.15" customHeight="1" spans="1:5">
      <c r="A138" s="67"/>
      <c r="B138" s="68"/>
      <c r="C138" s="14"/>
      <c r="D138" s="10" t="s">
        <v>3872</v>
      </c>
      <c r="E138" s="70"/>
    </row>
    <row r="139" s="2" customFormat="1" ht="34.15" customHeight="1" spans="1:5">
      <c r="A139" s="67"/>
      <c r="B139" s="68"/>
      <c r="C139" s="14"/>
      <c r="D139" s="10" t="s">
        <v>3873</v>
      </c>
      <c r="E139" s="70"/>
    </row>
    <row r="140" s="2" customFormat="1" ht="34.15" customHeight="1" spans="1:5">
      <c r="A140" s="67"/>
      <c r="B140" s="68"/>
      <c r="C140" s="18"/>
      <c r="D140" s="10" t="s">
        <v>3874</v>
      </c>
      <c r="E140" s="70"/>
    </row>
    <row r="141" s="2" customFormat="1" ht="34.15" customHeight="1" spans="1:5">
      <c r="A141" s="71">
        <v>24</v>
      </c>
      <c r="B141" s="72" t="s">
        <v>1258</v>
      </c>
      <c r="C141" s="22" t="s">
        <v>3875</v>
      </c>
      <c r="D141" s="23" t="s">
        <v>3876</v>
      </c>
      <c r="E141" s="73" t="str">
        <f>HYPERLINK("http://blogfile.huashijingji.com/BlogFile/470-李凤老师.zip","课程包下载")</f>
        <v>课程包下载</v>
      </c>
    </row>
    <row r="142" s="2" customFormat="1" ht="34.15" customHeight="1" spans="1:5">
      <c r="A142" s="71"/>
      <c r="B142" s="72"/>
      <c r="C142" s="27"/>
      <c r="D142" s="23" t="s">
        <v>3877</v>
      </c>
      <c r="E142" s="74"/>
    </row>
    <row r="143" s="2" customFormat="1" ht="34.15" customHeight="1" spans="1:5">
      <c r="A143" s="71"/>
      <c r="B143" s="72"/>
      <c r="C143" s="27"/>
      <c r="D143" s="23" t="s">
        <v>3878</v>
      </c>
      <c r="E143" s="74"/>
    </row>
    <row r="144" s="2" customFormat="1" ht="34.15" customHeight="1" spans="1:5">
      <c r="A144" s="71"/>
      <c r="B144" s="72"/>
      <c r="C144" s="27"/>
      <c r="D144" s="23" t="s">
        <v>3879</v>
      </c>
      <c r="E144" s="74"/>
    </row>
    <row r="145" s="2" customFormat="1" ht="34.15" customHeight="1" spans="1:5">
      <c r="A145" s="71"/>
      <c r="B145" s="72"/>
      <c r="C145" s="27"/>
      <c r="D145" s="23" t="s">
        <v>3880</v>
      </c>
      <c r="E145" s="74"/>
    </row>
    <row r="146" s="2" customFormat="1" ht="33.6" customHeight="1" spans="1:5">
      <c r="A146" s="71"/>
      <c r="B146" s="72"/>
      <c r="C146" s="31"/>
      <c r="D146" s="23" t="s">
        <v>3881</v>
      </c>
      <c r="E146" s="74"/>
    </row>
    <row r="147" s="2" customFormat="1" ht="33.6" customHeight="1" spans="1:5">
      <c r="A147" s="67">
        <v>25</v>
      </c>
      <c r="B147" s="68" t="s">
        <v>1484</v>
      </c>
      <c r="C147" s="9" t="s">
        <v>3882</v>
      </c>
      <c r="D147" s="10" t="s">
        <v>3883</v>
      </c>
      <c r="E147" s="69" t="str">
        <f>HYPERLINK("http://blogfile.huashijingji.com/BlogFile/547-李志勇老师.zip","课程包下载")</f>
        <v>课程包下载</v>
      </c>
    </row>
    <row r="148" s="2" customFormat="1" ht="34.15" customHeight="1" spans="1:5">
      <c r="A148" s="67"/>
      <c r="B148" s="68"/>
      <c r="C148" s="14"/>
      <c r="D148" s="10" t="s">
        <v>2932</v>
      </c>
      <c r="E148" s="70"/>
    </row>
    <row r="149" s="2" customFormat="1" ht="34.15" customHeight="1" spans="1:5">
      <c r="A149" s="67"/>
      <c r="B149" s="68"/>
      <c r="C149" s="14"/>
      <c r="D149" s="10" t="s">
        <v>3884</v>
      </c>
      <c r="E149" s="70"/>
    </row>
    <row r="150" s="2" customFormat="1" ht="34.15" customHeight="1" spans="1:5">
      <c r="A150" s="67"/>
      <c r="B150" s="68"/>
      <c r="C150" s="14"/>
      <c r="D150" s="10" t="s">
        <v>3885</v>
      </c>
      <c r="E150" s="70"/>
    </row>
    <row r="151" s="2" customFormat="1" ht="34.15" customHeight="1" spans="1:5">
      <c r="A151" s="67"/>
      <c r="B151" s="68"/>
      <c r="C151" s="14"/>
      <c r="D151" s="10" t="s">
        <v>3886</v>
      </c>
      <c r="E151" s="70"/>
    </row>
    <row r="152" s="2" customFormat="1" ht="34.15" customHeight="1" spans="1:5">
      <c r="A152" s="67"/>
      <c r="B152" s="68"/>
      <c r="C152" s="18"/>
      <c r="D152" s="10" t="s">
        <v>3887</v>
      </c>
      <c r="E152" s="70"/>
    </row>
    <row r="153" s="2" customFormat="1" ht="34.15" customHeight="1" spans="1:5">
      <c r="A153" s="71">
        <v>26</v>
      </c>
      <c r="B153" s="72" t="s">
        <v>1686</v>
      </c>
      <c r="C153" s="22" t="s">
        <v>3888</v>
      </c>
      <c r="D153" s="23" t="s">
        <v>3889</v>
      </c>
      <c r="E153" s="73" t="str">
        <f>HYPERLINK("http://blogfile.huashijingji.com/BlogFile/613-吴丹黎老师.zip","课程包下载")</f>
        <v>课程包下载</v>
      </c>
    </row>
    <row r="154" s="2" customFormat="1" ht="34.15" customHeight="1" spans="1:5">
      <c r="A154" s="71"/>
      <c r="B154" s="72"/>
      <c r="C154" s="27"/>
      <c r="D154" s="23" t="s">
        <v>3890</v>
      </c>
      <c r="E154" s="74"/>
    </row>
    <row r="155" s="2" customFormat="1" ht="34.15" customHeight="1" spans="1:5">
      <c r="A155" s="71"/>
      <c r="B155" s="72"/>
      <c r="C155" s="27"/>
      <c r="D155" s="23" t="s">
        <v>3891</v>
      </c>
      <c r="E155" s="74"/>
    </row>
    <row r="156" s="2" customFormat="1" ht="34.15" customHeight="1" spans="1:5">
      <c r="A156" s="71"/>
      <c r="B156" s="72"/>
      <c r="C156" s="27"/>
      <c r="D156" s="23" t="s">
        <v>3892</v>
      </c>
      <c r="E156" s="74"/>
    </row>
    <row r="157" s="2" customFormat="1" ht="34.15" customHeight="1" spans="1:5">
      <c r="A157" s="71"/>
      <c r="B157" s="72"/>
      <c r="C157" s="27"/>
      <c r="D157" s="23" t="s">
        <v>3893</v>
      </c>
      <c r="E157" s="74"/>
    </row>
    <row r="158" s="2" customFormat="1" ht="33.6" customHeight="1" spans="1:5">
      <c r="A158" s="71"/>
      <c r="B158" s="72"/>
      <c r="C158" s="31"/>
      <c r="D158" s="23" t="s">
        <v>3894</v>
      </c>
      <c r="E158" s="74"/>
    </row>
    <row r="159" s="2" customFormat="1" ht="33.6" customHeight="1" spans="1:5">
      <c r="A159" s="67">
        <v>27</v>
      </c>
      <c r="B159" s="68" t="s">
        <v>1715</v>
      </c>
      <c r="C159" s="9" t="s">
        <v>3895</v>
      </c>
      <c r="D159" s="10" t="s">
        <v>3896</v>
      </c>
      <c r="E159" s="69" t="str">
        <f>HYPERLINK("http://blogfile.huashijingji.com/BlogFile/622-刘冰老师.zip","课程包下载")</f>
        <v>课程包下载</v>
      </c>
    </row>
    <row r="160" s="2" customFormat="1" ht="34.15" customHeight="1" spans="1:5">
      <c r="A160" s="67"/>
      <c r="B160" s="68"/>
      <c r="C160" s="14"/>
      <c r="D160" s="10" t="s">
        <v>3897</v>
      </c>
      <c r="E160" s="70"/>
    </row>
    <row r="161" s="2" customFormat="1" ht="34.15" customHeight="1" spans="1:5">
      <c r="A161" s="67"/>
      <c r="B161" s="68"/>
      <c r="C161" s="14"/>
      <c r="D161" s="10" t="s">
        <v>3898</v>
      </c>
      <c r="E161" s="70"/>
    </row>
    <row r="162" s="2" customFormat="1" ht="34.15" customHeight="1" spans="1:5">
      <c r="A162" s="67"/>
      <c r="B162" s="68"/>
      <c r="C162" s="14"/>
      <c r="D162" s="10" t="s">
        <v>3899</v>
      </c>
      <c r="E162" s="70"/>
    </row>
    <row r="163" s="2" customFormat="1" ht="34.15" customHeight="1" spans="1:5">
      <c r="A163" s="67"/>
      <c r="B163" s="68"/>
      <c r="C163" s="14"/>
      <c r="D163" s="10" t="s">
        <v>3900</v>
      </c>
      <c r="E163" s="70"/>
    </row>
    <row r="164" s="2" customFormat="1" ht="34.15" customHeight="1" spans="1:5">
      <c r="A164" s="67"/>
      <c r="B164" s="68"/>
      <c r="C164" s="18"/>
      <c r="D164" s="10" t="s">
        <v>2932</v>
      </c>
      <c r="E164" s="70"/>
    </row>
    <row r="165" s="2" customFormat="1" ht="34.15" customHeight="1" spans="1:5">
      <c r="A165" s="71">
        <v>28</v>
      </c>
      <c r="B165" s="72" t="s">
        <v>2137</v>
      </c>
      <c r="C165" s="22" t="s">
        <v>3901</v>
      </c>
      <c r="D165" s="23" t="s">
        <v>3902</v>
      </c>
      <c r="E165" s="73" t="str">
        <f>HYPERLINK("http://blogfile.huashijingji.com/BlogFile/733-高永华老师.zip","课程包下载")</f>
        <v>课程包下载</v>
      </c>
    </row>
    <row r="166" s="2" customFormat="1" ht="34.15" customHeight="1" spans="1:5">
      <c r="A166" s="71"/>
      <c r="B166" s="72"/>
      <c r="C166" s="27"/>
      <c r="D166" s="23" t="s">
        <v>3903</v>
      </c>
      <c r="E166" s="74"/>
    </row>
    <row r="167" s="2" customFormat="1" ht="34.15" customHeight="1" spans="1:5">
      <c r="A167" s="71"/>
      <c r="B167" s="72"/>
      <c r="C167" s="27"/>
      <c r="D167" s="23" t="s">
        <v>3904</v>
      </c>
      <c r="E167" s="74"/>
    </row>
    <row r="168" s="2" customFormat="1" ht="34.15" customHeight="1" spans="1:5">
      <c r="A168" s="71"/>
      <c r="B168" s="72"/>
      <c r="C168" s="27"/>
      <c r="D168" s="23" t="s">
        <v>3905</v>
      </c>
      <c r="E168" s="74"/>
    </row>
    <row r="169" s="2" customFormat="1" ht="34.15" customHeight="1" spans="1:5">
      <c r="A169" s="71"/>
      <c r="B169" s="72"/>
      <c r="C169" s="27"/>
      <c r="D169" s="23" t="s">
        <v>3906</v>
      </c>
      <c r="E169" s="74"/>
    </row>
    <row r="170" s="2" customFormat="1" ht="33.6" customHeight="1" spans="1:5">
      <c r="A170" s="71"/>
      <c r="B170" s="72"/>
      <c r="C170" s="31"/>
      <c r="D170" s="23" t="s">
        <v>3907</v>
      </c>
      <c r="E170" s="74"/>
    </row>
    <row r="171" s="2" customFormat="1" ht="33.6" customHeight="1" spans="1:5">
      <c r="A171" s="67">
        <v>29</v>
      </c>
      <c r="B171" s="68" t="s">
        <v>2340</v>
      </c>
      <c r="C171" s="9" t="s">
        <v>3908</v>
      </c>
      <c r="D171" s="10" t="s">
        <v>3909</v>
      </c>
      <c r="E171" s="69" t="str">
        <f>HYPERLINK("http://blogfile.huashijingji.com/BlogFile/788-赵泊瑜老师.zip","课程包下载")</f>
        <v>课程包下载</v>
      </c>
    </row>
    <row r="172" s="2" customFormat="1" ht="34.15" customHeight="1" spans="1:5">
      <c r="A172" s="67"/>
      <c r="B172" s="68"/>
      <c r="C172" s="14"/>
      <c r="D172" s="10" t="s">
        <v>3910</v>
      </c>
      <c r="E172" s="70"/>
    </row>
    <row r="173" s="2" customFormat="1" ht="34.15" customHeight="1" spans="1:5">
      <c r="A173" s="67"/>
      <c r="B173" s="68"/>
      <c r="C173" s="14"/>
      <c r="D173" s="10" t="s">
        <v>3911</v>
      </c>
      <c r="E173" s="70"/>
    </row>
    <row r="174" s="2" customFormat="1" ht="34.15" customHeight="1" spans="1:5">
      <c r="A174" s="67"/>
      <c r="B174" s="68"/>
      <c r="C174" s="14"/>
      <c r="D174" s="10" t="s">
        <v>3912</v>
      </c>
      <c r="E174" s="70"/>
    </row>
    <row r="175" s="2" customFormat="1" ht="34.15" customHeight="1" spans="1:5">
      <c r="A175" s="67"/>
      <c r="B175" s="68"/>
      <c r="C175" s="14"/>
      <c r="D175" s="10" t="s">
        <v>2932</v>
      </c>
      <c r="E175" s="70"/>
    </row>
    <row r="176" s="2" customFormat="1" ht="34.15" customHeight="1" spans="1:5">
      <c r="A176" s="67"/>
      <c r="B176" s="68"/>
      <c r="C176" s="18"/>
      <c r="D176" s="10" t="s">
        <v>3913</v>
      </c>
      <c r="E176" s="70"/>
    </row>
    <row r="177" s="2" customFormat="1" ht="34.15" customHeight="1" spans="1:5">
      <c r="A177" s="71">
        <v>30</v>
      </c>
      <c r="B177" s="72" t="s">
        <v>2520</v>
      </c>
      <c r="C177" s="22" t="s">
        <v>3914</v>
      </c>
      <c r="D177" s="23" t="s">
        <v>3915</v>
      </c>
      <c r="E177" s="73" t="str">
        <f>HYPERLINK("http://blogfile.huashijingji.com/BlogFile/835-王飞老师.zip","课程包下载")</f>
        <v>课程包下载</v>
      </c>
    </row>
    <row r="178" s="2" customFormat="1" ht="34.15" customHeight="1" spans="1:5">
      <c r="A178" s="71"/>
      <c r="B178" s="72"/>
      <c r="C178" s="27"/>
      <c r="D178" s="23" t="s">
        <v>3916</v>
      </c>
      <c r="E178" s="74"/>
    </row>
    <row r="179" s="2" customFormat="1" ht="34.15" customHeight="1" spans="1:5">
      <c r="A179" s="71"/>
      <c r="B179" s="72"/>
      <c r="C179" s="27"/>
      <c r="D179" s="23" t="s">
        <v>3917</v>
      </c>
      <c r="E179" s="74"/>
    </row>
    <row r="180" s="2" customFormat="1" ht="34.15" customHeight="1" spans="1:5">
      <c r="A180" s="71"/>
      <c r="B180" s="72"/>
      <c r="C180" s="27"/>
      <c r="D180" s="23" t="s">
        <v>3918</v>
      </c>
      <c r="E180" s="74"/>
    </row>
    <row r="181" s="2" customFormat="1" ht="34.15" customHeight="1" spans="1:5">
      <c r="A181" s="71"/>
      <c r="B181" s="72"/>
      <c r="C181" s="27"/>
      <c r="D181" s="23" t="s">
        <v>3919</v>
      </c>
      <c r="E181" s="74"/>
    </row>
    <row r="182" s="2" customFormat="1" ht="33.6" customHeight="1" spans="1:5">
      <c r="A182" s="71"/>
      <c r="B182" s="72"/>
      <c r="C182" s="31"/>
      <c r="D182" s="23" t="s">
        <v>3920</v>
      </c>
      <c r="E182" s="74"/>
    </row>
    <row r="183" s="2" customFormat="1" ht="33.6" customHeight="1" spans="1:5">
      <c r="A183" s="67">
        <v>31</v>
      </c>
      <c r="B183" s="68" t="s">
        <v>2693</v>
      </c>
      <c r="C183" s="9" t="s">
        <v>3921</v>
      </c>
      <c r="D183" s="10" t="s">
        <v>3922</v>
      </c>
      <c r="E183" s="69" t="str">
        <f>HYPERLINK("http://blogfile.huashijingji.com/BlogFile/903-吴文飞老师.zip","课程包下载")</f>
        <v>课程包下载</v>
      </c>
    </row>
    <row r="184" s="2" customFormat="1" ht="34.15" customHeight="1" spans="1:5">
      <c r="A184" s="67"/>
      <c r="B184" s="68"/>
      <c r="C184" s="14"/>
      <c r="D184" s="10" t="s">
        <v>3923</v>
      </c>
      <c r="E184" s="70"/>
    </row>
    <row r="185" s="2" customFormat="1" ht="34.15" customHeight="1" spans="1:5">
      <c r="A185" s="67"/>
      <c r="B185" s="68"/>
      <c r="C185" s="14"/>
      <c r="D185" s="10" t="s">
        <v>3924</v>
      </c>
      <c r="E185" s="70"/>
    </row>
    <row r="186" s="2" customFormat="1" ht="34.15" customHeight="1" spans="1:5">
      <c r="A186" s="67"/>
      <c r="B186" s="68"/>
      <c r="C186" s="14"/>
      <c r="D186" s="10" t="s">
        <v>3925</v>
      </c>
      <c r="E186" s="70"/>
    </row>
    <row r="187" s="2" customFormat="1" ht="34.15" customHeight="1" spans="1:5">
      <c r="A187" s="67"/>
      <c r="B187" s="68"/>
      <c r="C187" s="14"/>
      <c r="D187" s="10" t="s">
        <v>3926</v>
      </c>
      <c r="E187" s="70"/>
    </row>
    <row r="188" s="2" customFormat="1" ht="34.15" customHeight="1" spans="1:5">
      <c r="A188" s="67"/>
      <c r="B188" s="68"/>
      <c r="C188" s="18"/>
      <c r="D188" s="10" t="s">
        <v>3927</v>
      </c>
      <c r="E188" s="70"/>
    </row>
  </sheetData>
  <mergeCells count="125">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6"/>
  <sheetViews>
    <sheetView zoomScale="90" zoomScaleNormal="90" workbookViewId="0">
      <pane xSplit="3" ySplit="2" topLeftCell="D3" activePane="bottomRight" state="frozen"/>
      <selection/>
      <selection pane="topRight"/>
      <selection pane="bottomLeft"/>
      <selection pane="bottomRight" activeCell="A1" sqref="A1:E1"/>
    </sheetView>
  </sheetViews>
  <sheetFormatPr defaultColWidth="9" defaultRowHeight="20.25" outlineLevelCol="4"/>
  <cols>
    <col min="1" max="1" width="19.5" style="2" customWidth="1"/>
    <col min="2" max="2" width="20.625" style="2" customWidth="1"/>
    <col min="3" max="4" width="67.625" style="47" customWidth="1"/>
    <col min="5" max="5" width="16.625" style="47" customWidth="1"/>
    <col min="6" max="16384" width="9" style="2"/>
  </cols>
  <sheetData>
    <row r="1" ht="135.75" customHeight="1" spans="1:5">
      <c r="A1" s="66"/>
      <c r="B1" s="66"/>
      <c r="C1" s="66"/>
      <c r="D1" s="66"/>
      <c r="E1" s="66"/>
    </row>
    <row r="2" s="40" customFormat="1" ht="34.15" customHeight="1" spans="1:5">
      <c r="A2" s="5" t="s">
        <v>0</v>
      </c>
      <c r="B2" s="5" t="s">
        <v>1</v>
      </c>
      <c r="C2" s="5" t="s">
        <v>2850</v>
      </c>
      <c r="D2" s="5" t="s">
        <v>2851</v>
      </c>
      <c r="E2" s="5" t="s">
        <v>2852</v>
      </c>
    </row>
    <row r="3" ht="34.15" customHeight="1" spans="1:5">
      <c r="A3" s="7">
        <v>1</v>
      </c>
      <c r="B3" s="8" t="s">
        <v>518</v>
      </c>
      <c r="C3" s="9" t="s">
        <v>3928</v>
      </c>
      <c r="D3" s="10" t="s">
        <v>3929</v>
      </c>
      <c r="E3" s="11" t="str">
        <f>HYPERLINK("http://blogfile.huashijingji.com/BlogFile/186-吴梓境老师.zip","课程包下载")</f>
        <v>课程包下载</v>
      </c>
    </row>
    <row r="4" ht="34.15" customHeight="1" spans="1:5">
      <c r="A4" s="12"/>
      <c r="B4" s="13"/>
      <c r="C4" s="14"/>
      <c r="D4" s="10" t="s">
        <v>3930</v>
      </c>
      <c r="E4" s="15"/>
    </row>
    <row r="5" ht="34.15" customHeight="1" spans="1:5">
      <c r="A5" s="12"/>
      <c r="B5" s="13"/>
      <c r="C5" s="14"/>
      <c r="D5" s="10" t="s">
        <v>3931</v>
      </c>
      <c r="E5" s="15"/>
    </row>
    <row r="6" ht="34.15" customHeight="1" spans="1:5">
      <c r="A6" s="12"/>
      <c r="B6" s="13"/>
      <c r="C6" s="14"/>
      <c r="D6" s="10" t="s">
        <v>3932</v>
      </c>
      <c r="E6" s="15"/>
    </row>
    <row r="7" ht="34.15" customHeight="1" spans="1:5">
      <c r="A7" s="12"/>
      <c r="B7" s="13"/>
      <c r="C7" s="14"/>
      <c r="D7" s="10" t="s">
        <v>3933</v>
      </c>
      <c r="E7" s="15"/>
    </row>
    <row r="8" ht="34.15" customHeight="1" spans="1:5">
      <c r="A8" s="16"/>
      <c r="B8" s="17"/>
      <c r="C8" s="18"/>
      <c r="D8" s="10" t="s">
        <v>3934</v>
      </c>
      <c r="E8" s="19"/>
    </row>
    <row r="9" ht="34.15" customHeight="1" spans="1:5">
      <c r="A9" s="20">
        <v>2</v>
      </c>
      <c r="B9" s="21" t="s">
        <v>181</v>
      </c>
      <c r="C9" s="22" t="s">
        <v>3935</v>
      </c>
      <c r="D9" s="23" t="s">
        <v>3936</v>
      </c>
      <c r="E9" s="24" t="str">
        <f>HYPERLINK("http://blogfile.huashijingji.com/BlogFile/55-黄硕老师.zip","课程包下载")</f>
        <v>课程包下载</v>
      </c>
    </row>
    <row r="10" ht="34.15" customHeight="1" spans="1:5">
      <c r="A10" s="25"/>
      <c r="B10" s="26"/>
      <c r="C10" s="27"/>
      <c r="D10" s="23" t="s">
        <v>3937</v>
      </c>
      <c r="E10" s="28"/>
    </row>
    <row r="11" ht="34.15" customHeight="1" spans="1:5">
      <c r="A11" s="25"/>
      <c r="B11" s="26"/>
      <c r="C11" s="27"/>
      <c r="D11" s="23" t="s">
        <v>3938</v>
      </c>
      <c r="E11" s="28"/>
    </row>
    <row r="12" ht="34.15" customHeight="1" spans="1:5">
      <c r="A12" s="25"/>
      <c r="B12" s="26"/>
      <c r="C12" s="27"/>
      <c r="D12" s="23" t="s">
        <v>3939</v>
      </c>
      <c r="E12" s="28"/>
    </row>
    <row r="13" ht="34.15" customHeight="1" spans="1:5">
      <c r="A13" s="25"/>
      <c r="B13" s="26"/>
      <c r="C13" s="27"/>
      <c r="D13" s="23" t="s">
        <v>3940</v>
      </c>
      <c r="E13" s="28"/>
    </row>
    <row r="14" ht="34.15" customHeight="1" spans="1:5">
      <c r="A14" s="29"/>
      <c r="B14" s="30"/>
      <c r="C14" s="31"/>
      <c r="D14" s="23" t="s">
        <v>3941</v>
      </c>
      <c r="E14" s="32"/>
    </row>
    <row r="15" ht="34.15" customHeight="1" spans="1:5">
      <c r="A15" s="7">
        <v>3</v>
      </c>
      <c r="B15" s="8" t="s">
        <v>1325</v>
      </c>
      <c r="C15" s="9" t="s">
        <v>3942</v>
      </c>
      <c r="D15" s="10" t="s">
        <v>3943</v>
      </c>
      <c r="E15" s="11" t="str">
        <f>HYPERLINK("http://blogfile.huashijingji.com/BlogFile/498-郑偕老师.zip","课程包下载")</f>
        <v>课程包下载</v>
      </c>
    </row>
    <row r="16" ht="34.15" customHeight="1" spans="1:5">
      <c r="A16" s="12"/>
      <c r="B16" s="13"/>
      <c r="C16" s="14"/>
      <c r="D16" s="10" t="s">
        <v>3944</v>
      </c>
      <c r="E16" s="15"/>
    </row>
    <row r="17" ht="34.15" customHeight="1" spans="1:5">
      <c r="A17" s="12"/>
      <c r="B17" s="13"/>
      <c r="C17" s="14"/>
      <c r="D17" s="10" t="s">
        <v>3945</v>
      </c>
      <c r="E17" s="15"/>
    </row>
    <row r="18" ht="34.15" customHeight="1" spans="1:5">
      <c r="A18" s="12"/>
      <c r="B18" s="13"/>
      <c r="C18" s="14"/>
      <c r="D18" s="10" t="s">
        <v>3946</v>
      </c>
      <c r="E18" s="15"/>
    </row>
    <row r="19" ht="34.15" customHeight="1" spans="1:5">
      <c r="A19" s="12"/>
      <c r="B19" s="13"/>
      <c r="C19" s="14"/>
      <c r="D19" s="10" t="s">
        <v>3947</v>
      </c>
      <c r="E19" s="15"/>
    </row>
    <row r="20" ht="34.15" customHeight="1" spans="1:5">
      <c r="A20" s="16"/>
      <c r="B20" s="17"/>
      <c r="C20" s="18"/>
      <c r="D20" s="10" t="s">
        <v>3948</v>
      </c>
      <c r="E20" s="19"/>
    </row>
    <row r="21" ht="34.15" customHeight="1" spans="1:5">
      <c r="A21" s="20">
        <v>4</v>
      </c>
      <c r="B21" s="21" t="s">
        <v>1065</v>
      </c>
      <c r="C21" s="22" t="s">
        <v>3949</v>
      </c>
      <c r="D21" s="23" t="s">
        <v>3950</v>
      </c>
      <c r="E21" s="24" t="str">
        <f>HYPERLINK("http://blogfile.huashijingji.com/BlogFile/399-李泽江老师.zip","课程包下载")</f>
        <v>课程包下载</v>
      </c>
    </row>
    <row r="22" ht="34.15" customHeight="1" spans="1:5">
      <c r="A22" s="25"/>
      <c r="B22" s="26"/>
      <c r="C22" s="27"/>
      <c r="D22" s="23" t="s">
        <v>3951</v>
      </c>
      <c r="E22" s="28"/>
    </row>
    <row r="23" ht="34.15" customHeight="1" spans="1:5">
      <c r="A23" s="25"/>
      <c r="B23" s="26"/>
      <c r="C23" s="27"/>
      <c r="D23" s="23" t="s">
        <v>3952</v>
      </c>
      <c r="E23" s="28"/>
    </row>
    <row r="24" ht="34.15" customHeight="1" spans="1:5">
      <c r="A24" s="25"/>
      <c r="B24" s="26"/>
      <c r="C24" s="27"/>
      <c r="D24" s="23" t="s">
        <v>3953</v>
      </c>
      <c r="E24" s="28"/>
    </row>
    <row r="25" ht="34.15" customHeight="1" spans="1:5">
      <c r="A25" s="25"/>
      <c r="B25" s="26"/>
      <c r="C25" s="27"/>
      <c r="D25" s="23" t="s">
        <v>3954</v>
      </c>
      <c r="E25" s="28"/>
    </row>
    <row r="26" ht="34.15" customHeight="1" spans="1:5">
      <c r="A26" s="29"/>
      <c r="B26" s="30"/>
      <c r="C26" s="31"/>
      <c r="D26" s="23" t="s">
        <v>3955</v>
      </c>
      <c r="E26" s="32"/>
    </row>
    <row r="27" ht="34.15" customHeight="1" spans="1:5">
      <c r="A27" s="7">
        <v>5</v>
      </c>
      <c r="B27" s="8" t="s">
        <v>1182</v>
      </c>
      <c r="C27" s="9" t="s">
        <v>3956</v>
      </c>
      <c r="D27" s="10" t="s">
        <v>3957</v>
      </c>
      <c r="E27" s="11" t="str">
        <f>HYPERLINK("http://blogfile.huashijingji.com/BlogFile/439-宋逸之老师.zip","课程包下载")</f>
        <v>课程包下载</v>
      </c>
    </row>
    <row r="28" ht="34.15" customHeight="1" spans="1:5">
      <c r="A28" s="12"/>
      <c r="B28" s="13"/>
      <c r="C28" s="14"/>
      <c r="D28" s="10" t="s">
        <v>3958</v>
      </c>
      <c r="E28" s="15"/>
    </row>
    <row r="29" ht="34.15" customHeight="1" spans="1:5">
      <c r="A29" s="12"/>
      <c r="B29" s="13"/>
      <c r="C29" s="14"/>
      <c r="D29" s="10" t="s">
        <v>3959</v>
      </c>
      <c r="E29" s="15"/>
    </row>
    <row r="30" ht="34.15" customHeight="1" spans="1:5">
      <c r="A30" s="12"/>
      <c r="B30" s="13"/>
      <c r="C30" s="14"/>
      <c r="D30" s="10" t="s">
        <v>3960</v>
      </c>
      <c r="E30" s="15"/>
    </row>
    <row r="31" ht="34.15" customHeight="1" spans="1:5">
      <c r="A31" s="12"/>
      <c r="B31" s="13"/>
      <c r="C31" s="14"/>
      <c r="D31" s="10" t="s">
        <v>3961</v>
      </c>
      <c r="E31" s="15"/>
    </row>
    <row r="32" ht="34.15" customHeight="1" spans="1:5">
      <c r="A32" s="16"/>
      <c r="B32" s="17"/>
      <c r="C32" s="18"/>
      <c r="D32" s="10" t="s">
        <v>3962</v>
      </c>
      <c r="E32" s="19"/>
    </row>
    <row r="33" ht="34.15" customHeight="1" spans="1:5">
      <c r="A33" s="20">
        <v>6</v>
      </c>
      <c r="B33" s="21" t="s">
        <v>1589</v>
      </c>
      <c r="C33" s="22" t="s">
        <v>3963</v>
      </c>
      <c r="D33" s="23" t="s">
        <v>3964</v>
      </c>
      <c r="E33" s="24" t="str">
        <f>HYPERLINK("http://blogfile.huashijingji.com/BlogFile/591-陈竹友老师.zip","课程包下载")</f>
        <v>课程包下载</v>
      </c>
    </row>
    <row r="34" ht="34.15" customHeight="1" spans="1:5">
      <c r="A34" s="25"/>
      <c r="B34" s="26"/>
      <c r="C34" s="27"/>
      <c r="D34" s="23" t="s">
        <v>3965</v>
      </c>
      <c r="E34" s="28"/>
    </row>
    <row r="35" ht="34.15" customHeight="1" spans="1:5">
      <c r="A35" s="25"/>
      <c r="B35" s="26"/>
      <c r="C35" s="27"/>
      <c r="D35" s="23" t="s">
        <v>3966</v>
      </c>
      <c r="E35" s="28"/>
    </row>
    <row r="36" ht="34.15" customHeight="1" spans="1:5">
      <c r="A36" s="25"/>
      <c r="B36" s="26"/>
      <c r="C36" s="27"/>
      <c r="D36" s="23" t="s">
        <v>3967</v>
      </c>
      <c r="E36" s="28"/>
    </row>
    <row r="37" ht="34.15" customHeight="1" spans="1:5">
      <c r="A37" s="25"/>
      <c r="B37" s="26"/>
      <c r="C37" s="27"/>
      <c r="D37" s="23" t="s">
        <v>3968</v>
      </c>
      <c r="E37" s="28"/>
    </row>
    <row r="38" ht="34.15" customHeight="1" spans="1:5">
      <c r="A38" s="29"/>
      <c r="B38" s="30"/>
      <c r="C38" s="31"/>
      <c r="D38" s="23" t="s">
        <v>3969</v>
      </c>
      <c r="E38" s="32"/>
    </row>
    <row r="39" ht="34.15" customHeight="1" spans="1:5">
      <c r="A39" s="7">
        <v>7</v>
      </c>
      <c r="B39" s="8" t="s">
        <v>2440</v>
      </c>
      <c r="C39" s="9" t="s">
        <v>3970</v>
      </c>
      <c r="D39" s="10" t="s">
        <v>3971</v>
      </c>
      <c r="E39" s="11" t="str">
        <f>HYPERLINK("http://blogfile.huashijingji.com/BlogFile/814-熊靖宇老师.zip","课程包下载")</f>
        <v>课程包下载</v>
      </c>
    </row>
    <row r="40" ht="34.15" customHeight="1" spans="1:5">
      <c r="A40" s="12"/>
      <c r="B40" s="13"/>
      <c r="C40" s="14"/>
      <c r="D40" s="10" t="s">
        <v>3972</v>
      </c>
      <c r="E40" s="15"/>
    </row>
    <row r="41" ht="34.15" customHeight="1" spans="1:5">
      <c r="A41" s="12"/>
      <c r="B41" s="13"/>
      <c r="C41" s="14"/>
      <c r="D41" s="10" t="s">
        <v>3973</v>
      </c>
      <c r="E41" s="15"/>
    </row>
    <row r="42" ht="34.15" customHeight="1" spans="1:5">
      <c r="A42" s="12"/>
      <c r="B42" s="13"/>
      <c r="C42" s="14"/>
      <c r="D42" s="10" t="s">
        <v>3974</v>
      </c>
      <c r="E42" s="15"/>
    </row>
    <row r="43" ht="34.15" customHeight="1" spans="1:5">
      <c r="A43" s="12"/>
      <c r="B43" s="13"/>
      <c r="C43" s="14"/>
      <c r="D43" s="10" t="s">
        <v>3975</v>
      </c>
      <c r="E43" s="15"/>
    </row>
    <row r="44" ht="34.15" customHeight="1" spans="1:5">
      <c r="A44" s="16"/>
      <c r="B44" s="17"/>
      <c r="C44" s="18"/>
      <c r="D44" s="10" t="s">
        <v>3976</v>
      </c>
      <c r="E44" s="19"/>
    </row>
    <row r="45" ht="34.35" customHeight="1" spans="1:5">
      <c r="A45" s="20">
        <v>8</v>
      </c>
      <c r="B45" s="21" t="s">
        <v>551</v>
      </c>
      <c r="C45" s="22" t="s">
        <v>3977</v>
      </c>
      <c r="D45" s="23" t="s">
        <v>3978</v>
      </c>
      <c r="E45" s="24" t="str">
        <f>HYPERLINK("http://blogfile.huashijingji.com/BlogFile/198-董海滨老师.zip","课程包下载")</f>
        <v>课程包下载</v>
      </c>
    </row>
    <row r="46" ht="34.35" customHeight="1" spans="1:5">
      <c r="A46" s="25"/>
      <c r="B46" s="26"/>
      <c r="C46" s="27"/>
      <c r="D46" s="23" t="s">
        <v>3979</v>
      </c>
      <c r="E46" s="28"/>
    </row>
    <row r="47" ht="34.35" customHeight="1" spans="1:5">
      <c r="A47" s="25"/>
      <c r="B47" s="26"/>
      <c r="C47" s="27"/>
      <c r="D47" s="23" t="s">
        <v>3980</v>
      </c>
      <c r="E47" s="28"/>
    </row>
    <row r="48" ht="34.35" customHeight="1" spans="1:5">
      <c r="A48" s="25"/>
      <c r="B48" s="26"/>
      <c r="C48" s="27"/>
      <c r="D48" s="23" t="s">
        <v>3981</v>
      </c>
      <c r="E48" s="28"/>
    </row>
    <row r="49" ht="34.35" customHeight="1" spans="1:5">
      <c r="A49" s="25"/>
      <c r="B49" s="26"/>
      <c r="C49" s="27"/>
      <c r="D49" s="23" t="s">
        <v>3982</v>
      </c>
      <c r="E49" s="28"/>
    </row>
    <row r="50" ht="34.35" customHeight="1" spans="1:5">
      <c r="A50" s="29"/>
      <c r="B50" s="30"/>
      <c r="C50" s="31"/>
      <c r="D50" s="23" t="s">
        <v>3983</v>
      </c>
      <c r="E50" s="32"/>
    </row>
    <row r="51" ht="34.35" customHeight="1" spans="1:5">
      <c r="A51" s="7">
        <v>9</v>
      </c>
      <c r="B51" s="8" t="s">
        <v>591</v>
      </c>
      <c r="C51" s="9" t="s">
        <v>3984</v>
      </c>
      <c r="D51" s="10" t="s">
        <v>3985</v>
      </c>
      <c r="E51" s="11" t="str">
        <f>HYPERLINK("http://blogfile.huashijingji.com/BlogFile/222-李真老师.zip","课程包下载")</f>
        <v>课程包下载</v>
      </c>
    </row>
    <row r="52" ht="34.35" customHeight="1" spans="1:5">
      <c r="A52" s="12"/>
      <c r="B52" s="13"/>
      <c r="C52" s="14"/>
      <c r="D52" s="10" t="s">
        <v>3986</v>
      </c>
      <c r="E52" s="15"/>
    </row>
    <row r="53" ht="34.35" customHeight="1" spans="1:5">
      <c r="A53" s="12"/>
      <c r="B53" s="13"/>
      <c r="C53" s="14"/>
      <c r="D53" s="10" t="s">
        <v>3987</v>
      </c>
      <c r="E53" s="15"/>
    </row>
    <row r="54" ht="34.35" customHeight="1" spans="1:5">
      <c r="A54" s="12"/>
      <c r="B54" s="13"/>
      <c r="C54" s="14"/>
      <c r="D54" s="10" t="s">
        <v>3988</v>
      </c>
      <c r="E54" s="15"/>
    </row>
    <row r="55" ht="34.35" customHeight="1" spans="1:5">
      <c r="A55" s="12"/>
      <c r="B55" s="13"/>
      <c r="C55" s="14"/>
      <c r="D55" s="10" t="s">
        <v>3989</v>
      </c>
      <c r="E55" s="15"/>
    </row>
    <row r="56" ht="34.35" customHeight="1" spans="1:5">
      <c r="A56" s="16"/>
      <c r="B56" s="17"/>
      <c r="C56" s="18"/>
      <c r="D56" s="10" t="s">
        <v>3990</v>
      </c>
      <c r="E56" s="19"/>
    </row>
    <row r="57" ht="34.35" customHeight="1" spans="1:5">
      <c r="A57" s="20">
        <v>10</v>
      </c>
      <c r="B57" s="21" t="s">
        <v>776</v>
      </c>
      <c r="C57" s="22" t="s">
        <v>3991</v>
      </c>
      <c r="D57" s="23" t="s">
        <v>3992</v>
      </c>
      <c r="E57" s="24" t="str">
        <f>HYPERLINK("http://blogfile.huashijingji.com/BlogFile/294-丁兴华老师.zip","课程包下载")</f>
        <v>课程包下载</v>
      </c>
    </row>
    <row r="58" ht="34.35" customHeight="1" spans="1:5">
      <c r="A58" s="25"/>
      <c r="B58" s="26"/>
      <c r="C58" s="27"/>
      <c r="D58" s="23" t="s">
        <v>3993</v>
      </c>
      <c r="E58" s="28"/>
    </row>
    <row r="59" ht="34.35" customHeight="1" spans="1:5">
      <c r="A59" s="25"/>
      <c r="B59" s="26"/>
      <c r="C59" s="27"/>
      <c r="D59" s="23" t="s">
        <v>3994</v>
      </c>
      <c r="E59" s="28"/>
    </row>
    <row r="60" ht="34.35" customHeight="1" spans="1:5">
      <c r="A60" s="25"/>
      <c r="B60" s="26"/>
      <c r="C60" s="27"/>
      <c r="D60" s="23" t="s">
        <v>3995</v>
      </c>
      <c r="E60" s="28"/>
    </row>
    <row r="61" ht="34.35" customHeight="1" spans="1:5">
      <c r="A61" s="25"/>
      <c r="B61" s="26"/>
      <c r="C61" s="27"/>
      <c r="D61" s="23" t="s">
        <v>3996</v>
      </c>
      <c r="E61" s="28"/>
    </row>
    <row r="62" ht="34.35" customHeight="1" spans="1:5">
      <c r="A62" s="29"/>
      <c r="B62" s="30"/>
      <c r="C62" s="31"/>
      <c r="D62" s="23" t="s">
        <v>3997</v>
      </c>
      <c r="E62" s="32"/>
    </row>
    <row r="63" ht="34.35" customHeight="1" spans="1:5">
      <c r="A63" s="7">
        <v>11</v>
      </c>
      <c r="B63" s="8" t="s">
        <v>977</v>
      </c>
      <c r="C63" s="9" t="s">
        <v>3998</v>
      </c>
      <c r="D63" s="10" t="s">
        <v>3999</v>
      </c>
      <c r="E63" s="11" t="str">
        <f>HYPERLINK("http://blogfile.huashijingji.com/BlogFile/367-艾钧老师.zip","课程包下载")</f>
        <v>课程包下载</v>
      </c>
    </row>
    <row r="64" ht="34.35" customHeight="1" spans="1:5">
      <c r="A64" s="12"/>
      <c r="B64" s="13"/>
      <c r="C64" s="14"/>
      <c r="D64" s="10" t="s">
        <v>4000</v>
      </c>
      <c r="E64" s="15"/>
    </row>
    <row r="65" ht="34.35" customHeight="1" spans="1:5">
      <c r="A65" s="12"/>
      <c r="B65" s="13"/>
      <c r="C65" s="14"/>
      <c r="D65" s="10" t="s">
        <v>4001</v>
      </c>
      <c r="E65" s="15"/>
    </row>
    <row r="66" ht="34.35" customHeight="1" spans="1:5">
      <c r="A66" s="12"/>
      <c r="B66" s="13"/>
      <c r="C66" s="14"/>
      <c r="D66" s="10" t="s">
        <v>4002</v>
      </c>
      <c r="E66" s="15"/>
    </row>
    <row r="67" ht="34.35" customHeight="1" spans="1:5">
      <c r="A67" s="12"/>
      <c r="B67" s="13"/>
      <c r="C67" s="14"/>
      <c r="D67" s="10" t="s">
        <v>4003</v>
      </c>
      <c r="E67" s="15"/>
    </row>
    <row r="68" ht="34.35" customHeight="1" spans="1:5">
      <c r="A68" s="16"/>
      <c r="B68" s="17"/>
      <c r="C68" s="18"/>
      <c r="D68" s="10" t="s">
        <v>4004</v>
      </c>
      <c r="E68" s="19"/>
    </row>
    <row r="69" ht="34.35" customHeight="1" spans="1:5">
      <c r="A69" s="20">
        <v>12</v>
      </c>
      <c r="B69" s="21" t="s">
        <v>2298</v>
      </c>
      <c r="C69" s="22" t="s">
        <v>4005</v>
      </c>
      <c r="D69" s="23" t="s">
        <v>4006</v>
      </c>
      <c r="E69" s="24" t="str">
        <f>HYPERLINK("http://blogfile.huashijingji.com/BlogFile/777-王春阳老师.zip","课程包下载")</f>
        <v>课程包下载</v>
      </c>
    </row>
    <row r="70" ht="34.35" customHeight="1" spans="1:5">
      <c r="A70" s="25"/>
      <c r="B70" s="26"/>
      <c r="C70" s="27"/>
      <c r="D70" s="23" t="s">
        <v>4007</v>
      </c>
      <c r="E70" s="28"/>
    </row>
    <row r="71" ht="34.35" customHeight="1" spans="1:5">
      <c r="A71" s="25"/>
      <c r="B71" s="26"/>
      <c r="C71" s="27"/>
      <c r="D71" s="23" t="s">
        <v>4008</v>
      </c>
      <c r="E71" s="28"/>
    </row>
    <row r="72" ht="34.35" customHeight="1" spans="1:5">
      <c r="A72" s="25"/>
      <c r="B72" s="26"/>
      <c r="C72" s="27"/>
      <c r="D72" s="23" t="s">
        <v>4009</v>
      </c>
      <c r="E72" s="28"/>
    </row>
    <row r="73" ht="34.35" customHeight="1" spans="1:5">
      <c r="A73" s="25"/>
      <c r="B73" s="26"/>
      <c r="C73" s="27"/>
      <c r="D73" s="23" t="s">
        <v>4010</v>
      </c>
      <c r="E73" s="28"/>
    </row>
    <row r="74" ht="34.35" customHeight="1" spans="1:5">
      <c r="A74" s="29"/>
      <c r="B74" s="30"/>
      <c r="C74" s="31"/>
      <c r="D74" s="23" t="s">
        <v>4011</v>
      </c>
      <c r="E74" s="32"/>
    </row>
    <row r="75" ht="34.35" customHeight="1" spans="1:5">
      <c r="A75" s="7">
        <v>13</v>
      </c>
      <c r="B75" s="8" t="s">
        <v>2533</v>
      </c>
      <c r="C75" s="9" t="s">
        <v>4012</v>
      </c>
      <c r="D75" s="10" t="s">
        <v>4013</v>
      </c>
      <c r="E75" s="11" t="str">
        <f>HYPERLINK("http://blogfile.huashijingji.com/BlogFile/843-郑科老师.zip","课程包下载")</f>
        <v>课程包下载</v>
      </c>
    </row>
    <row r="76" ht="34.35" customHeight="1" spans="1:5">
      <c r="A76" s="12"/>
      <c r="B76" s="13"/>
      <c r="C76" s="14"/>
      <c r="D76" s="10" t="s">
        <v>4014</v>
      </c>
      <c r="E76" s="15"/>
    </row>
    <row r="77" ht="34.35" customHeight="1" spans="1:5">
      <c r="A77" s="12"/>
      <c r="B77" s="13"/>
      <c r="C77" s="14"/>
      <c r="D77" s="10" t="s">
        <v>4015</v>
      </c>
      <c r="E77" s="15"/>
    </row>
    <row r="78" ht="34.35" customHeight="1" spans="1:5">
      <c r="A78" s="12"/>
      <c r="B78" s="13"/>
      <c r="C78" s="14"/>
      <c r="D78" s="10" t="s">
        <v>4016</v>
      </c>
      <c r="E78" s="15"/>
    </row>
    <row r="79" ht="34.35" customHeight="1" spans="1:5">
      <c r="A79" s="12"/>
      <c r="B79" s="13"/>
      <c r="C79" s="14"/>
      <c r="D79" s="10" t="s">
        <v>4017</v>
      </c>
      <c r="E79" s="15"/>
    </row>
    <row r="80" ht="34.35" customHeight="1" spans="1:5">
      <c r="A80" s="16"/>
      <c r="B80" s="17"/>
      <c r="C80" s="18"/>
      <c r="D80" s="10" t="s">
        <v>4018</v>
      </c>
      <c r="E80" s="19"/>
    </row>
    <row r="81" ht="34.35" customHeight="1" spans="1:5">
      <c r="A81" s="20">
        <v>14</v>
      </c>
      <c r="B81" s="21" t="s">
        <v>703</v>
      </c>
      <c r="C81" s="22" t="s">
        <v>4019</v>
      </c>
      <c r="D81" s="23" t="s">
        <v>4020</v>
      </c>
      <c r="E81" s="24" t="str">
        <f>HYPERLINK("http://blogfile.huashijingji.com/BlogFile/265-张世民老师.zip","课程包下载")</f>
        <v>课程包下载</v>
      </c>
    </row>
    <row r="82" ht="34.35" customHeight="1" spans="1:5">
      <c r="A82" s="25"/>
      <c r="B82" s="26"/>
      <c r="C82" s="27"/>
      <c r="D82" s="23" t="s">
        <v>4021</v>
      </c>
      <c r="E82" s="28"/>
    </row>
    <row r="83" ht="34.35" customHeight="1" spans="1:5">
      <c r="A83" s="25"/>
      <c r="B83" s="26"/>
      <c r="C83" s="27"/>
      <c r="D83" s="23" t="s">
        <v>4022</v>
      </c>
      <c r="E83" s="28"/>
    </row>
    <row r="84" ht="34.35" customHeight="1" spans="1:5">
      <c r="A84" s="25"/>
      <c r="B84" s="26"/>
      <c r="C84" s="27"/>
      <c r="D84" s="23" t="s">
        <v>4023</v>
      </c>
      <c r="E84" s="28"/>
    </row>
    <row r="85" ht="34.35" customHeight="1" spans="1:5">
      <c r="A85" s="25"/>
      <c r="B85" s="26"/>
      <c r="C85" s="27"/>
      <c r="D85" s="23" t="s">
        <v>4024</v>
      </c>
      <c r="E85" s="28"/>
    </row>
    <row r="86" ht="34.35" customHeight="1" spans="1:5">
      <c r="A86" s="29"/>
      <c r="B86" s="30"/>
      <c r="C86" s="31"/>
      <c r="D86" s="23" t="s">
        <v>4025</v>
      </c>
      <c r="E86" s="32"/>
    </row>
    <row r="87" ht="34.35" customHeight="1" spans="1:5">
      <c r="A87" s="7">
        <v>15</v>
      </c>
      <c r="B87" s="8" t="s">
        <v>1783</v>
      </c>
      <c r="C87" s="9" t="s">
        <v>4026</v>
      </c>
      <c r="D87" s="10" t="s">
        <v>4027</v>
      </c>
      <c r="E87" s="11" t="str">
        <f>HYPERLINK("http://blogfile.huashijingji.com/BlogFile/641-骆仁童老师.zip","课程包下载")</f>
        <v>课程包下载</v>
      </c>
    </row>
    <row r="88" ht="34.35" customHeight="1" spans="1:5">
      <c r="A88" s="12"/>
      <c r="B88" s="13"/>
      <c r="C88" s="14"/>
      <c r="D88" s="10" t="s">
        <v>4028</v>
      </c>
      <c r="E88" s="15"/>
    </row>
    <row r="89" ht="34.35" customHeight="1" spans="1:5">
      <c r="A89" s="12"/>
      <c r="B89" s="13"/>
      <c r="C89" s="14"/>
      <c r="D89" s="10" t="s">
        <v>4029</v>
      </c>
      <c r="E89" s="15"/>
    </row>
    <row r="90" ht="34.35" customHeight="1" spans="1:5">
      <c r="A90" s="12"/>
      <c r="B90" s="13"/>
      <c r="C90" s="14"/>
      <c r="D90" s="10" t="s">
        <v>4030</v>
      </c>
      <c r="E90" s="15"/>
    </row>
    <row r="91" ht="34.35" customHeight="1" spans="1:5">
      <c r="A91" s="12"/>
      <c r="B91" s="13"/>
      <c r="C91" s="14"/>
      <c r="D91" s="10" t="s">
        <v>4031</v>
      </c>
      <c r="E91" s="15"/>
    </row>
    <row r="92" ht="34.35" customHeight="1" spans="1:5">
      <c r="A92" s="16"/>
      <c r="B92" s="17"/>
      <c r="C92" s="18"/>
      <c r="D92" s="10" t="s">
        <v>4032</v>
      </c>
      <c r="E92" s="19"/>
    </row>
    <row r="93" ht="34.35" customHeight="1" spans="1:5">
      <c r="A93" s="20">
        <v>16</v>
      </c>
      <c r="B93" s="21" t="s">
        <v>2578</v>
      </c>
      <c r="C93" s="22" t="s">
        <v>4033</v>
      </c>
      <c r="D93" s="23" t="s">
        <v>4034</v>
      </c>
      <c r="E93" s="24" t="str">
        <f>HYPERLINK("http://blogfile.huashijingji.com/BlogFile/857-蒋满霖老师.zip","课程包下载")</f>
        <v>课程包下载</v>
      </c>
    </row>
    <row r="94" ht="34.35" customHeight="1" spans="1:5">
      <c r="A94" s="25"/>
      <c r="B94" s="26"/>
      <c r="C94" s="27"/>
      <c r="D94" s="23" t="s">
        <v>4035</v>
      </c>
      <c r="E94" s="28"/>
    </row>
    <row r="95" ht="34.35" customHeight="1" spans="1:5">
      <c r="A95" s="25"/>
      <c r="B95" s="26"/>
      <c r="C95" s="27"/>
      <c r="D95" s="23" t="s">
        <v>4036</v>
      </c>
      <c r="E95" s="28"/>
    </row>
    <row r="96" ht="34.35" customHeight="1" spans="1:5">
      <c r="A96" s="25"/>
      <c r="B96" s="26"/>
      <c r="C96" s="27"/>
      <c r="D96" s="23" t="s">
        <v>4037</v>
      </c>
      <c r="E96" s="28"/>
    </row>
    <row r="97" ht="34.35" customHeight="1" spans="1:5">
      <c r="A97" s="25"/>
      <c r="B97" s="26"/>
      <c r="C97" s="27"/>
      <c r="D97" s="23" t="s">
        <v>4038</v>
      </c>
      <c r="E97" s="28"/>
    </row>
    <row r="98" ht="34.35" customHeight="1" spans="1:5">
      <c r="A98" s="29"/>
      <c r="B98" s="30"/>
      <c r="C98" s="31"/>
      <c r="D98" s="23" t="s">
        <v>4039</v>
      </c>
      <c r="E98" s="32"/>
    </row>
    <row r="99" ht="34.35" customHeight="1" spans="1:5">
      <c r="A99" s="7">
        <v>17</v>
      </c>
      <c r="B99" s="8" t="s">
        <v>2718</v>
      </c>
      <c r="C99" s="9" t="s">
        <v>4040</v>
      </c>
      <c r="D99" s="10" t="s">
        <v>4041</v>
      </c>
      <c r="E99" s="11" t="str">
        <f>HYPERLINK("http://blogfile.huashijingji.com/BlogFile/913-张轩荣老师.zip","课程包下载")</f>
        <v>课程包下载</v>
      </c>
    </row>
    <row r="100" ht="34.35" customHeight="1" spans="1:5">
      <c r="A100" s="12"/>
      <c r="B100" s="13"/>
      <c r="C100" s="14"/>
      <c r="D100" s="10" t="s">
        <v>3929</v>
      </c>
      <c r="E100" s="15"/>
    </row>
    <row r="101" ht="34.35" customHeight="1" spans="1:5">
      <c r="A101" s="12"/>
      <c r="B101" s="13"/>
      <c r="C101" s="14"/>
      <c r="D101" s="10" t="s">
        <v>4042</v>
      </c>
      <c r="E101" s="15"/>
    </row>
    <row r="102" ht="34.35" customHeight="1" spans="1:5">
      <c r="A102" s="12"/>
      <c r="B102" s="13"/>
      <c r="C102" s="14"/>
      <c r="D102" s="10" t="s">
        <v>4043</v>
      </c>
      <c r="E102" s="15"/>
    </row>
    <row r="103" ht="34.35" customHeight="1" spans="1:5">
      <c r="A103" s="12"/>
      <c r="B103" s="13"/>
      <c r="C103" s="14"/>
      <c r="D103" s="10" t="s">
        <v>4044</v>
      </c>
      <c r="E103" s="15"/>
    </row>
    <row r="104" ht="34.35" customHeight="1" spans="1:5">
      <c r="A104" s="16"/>
      <c r="B104" s="17"/>
      <c r="C104" s="18"/>
      <c r="D104" s="10" t="s">
        <v>4045</v>
      </c>
      <c r="E104" s="19"/>
    </row>
    <row r="105" ht="34.35" customHeight="1" spans="1:5">
      <c r="A105" s="20">
        <v>18</v>
      </c>
      <c r="B105" s="21" t="s">
        <v>1762</v>
      </c>
      <c r="C105" s="22" t="s">
        <v>4046</v>
      </c>
      <c r="D105" s="23" t="s">
        <v>4047</v>
      </c>
      <c r="E105" s="24" t="str">
        <f>HYPERLINK("http://blogfile.huashijingji.com/BlogFile/637-魏凌睿老师.zip","课程包下载")</f>
        <v>课程包下载</v>
      </c>
    </row>
    <row r="106" ht="34.35" customHeight="1" spans="1:5">
      <c r="A106" s="25"/>
      <c r="B106" s="26"/>
      <c r="C106" s="27"/>
      <c r="D106" s="23" t="s">
        <v>4048</v>
      </c>
      <c r="E106" s="28"/>
    </row>
    <row r="107" ht="34.35" customHeight="1" spans="1:5">
      <c r="A107" s="25"/>
      <c r="B107" s="26"/>
      <c r="C107" s="27"/>
      <c r="D107" s="23" t="s">
        <v>4049</v>
      </c>
      <c r="E107" s="28"/>
    </row>
    <row r="108" ht="34.35" customHeight="1" spans="1:5">
      <c r="A108" s="25"/>
      <c r="B108" s="26"/>
      <c r="C108" s="27"/>
      <c r="D108" s="23" t="s">
        <v>4050</v>
      </c>
      <c r="E108" s="28"/>
    </row>
    <row r="109" ht="34.35" customHeight="1" spans="1:5">
      <c r="A109" s="25"/>
      <c r="B109" s="26"/>
      <c r="C109" s="27"/>
      <c r="D109" s="23" t="s">
        <v>4051</v>
      </c>
      <c r="E109" s="28"/>
    </row>
    <row r="110" ht="34.35" customHeight="1" spans="1:5">
      <c r="A110" s="29"/>
      <c r="B110" s="30"/>
      <c r="C110" s="31"/>
      <c r="D110" s="23" t="s">
        <v>4052</v>
      </c>
      <c r="E110" s="32"/>
    </row>
    <row r="111" ht="34.35" customHeight="1" spans="1:5">
      <c r="A111" s="7">
        <v>19</v>
      </c>
      <c r="B111" s="8" t="s">
        <v>2683</v>
      </c>
      <c r="C111" s="9" t="s">
        <v>4053</v>
      </c>
      <c r="D111" s="10" t="s">
        <v>4054</v>
      </c>
      <c r="E111" s="11" t="str">
        <f>HYPERLINK("http://blogfile.huashijingji.com/BlogFile/901-万钧老师.zip","课程包下载")</f>
        <v>课程包下载</v>
      </c>
    </row>
    <row r="112" ht="34.35" customHeight="1" spans="1:5">
      <c r="A112" s="12"/>
      <c r="B112" s="13"/>
      <c r="C112" s="14"/>
      <c r="D112" s="10" t="s">
        <v>4055</v>
      </c>
      <c r="E112" s="15"/>
    </row>
    <row r="113" ht="34.35" customHeight="1" spans="1:5">
      <c r="A113" s="12"/>
      <c r="B113" s="13"/>
      <c r="C113" s="14"/>
      <c r="D113" s="10" t="s">
        <v>4056</v>
      </c>
      <c r="E113" s="15"/>
    </row>
    <row r="114" ht="34.35" customHeight="1" spans="1:5">
      <c r="A114" s="12"/>
      <c r="B114" s="13"/>
      <c r="C114" s="14"/>
      <c r="D114" s="10" t="s">
        <v>4057</v>
      </c>
      <c r="E114" s="15"/>
    </row>
    <row r="115" ht="34.35" customHeight="1" spans="1:5">
      <c r="A115" s="12"/>
      <c r="B115" s="13"/>
      <c r="C115" s="14"/>
      <c r="D115" s="10" t="s">
        <v>4058</v>
      </c>
      <c r="E115" s="15"/>
    </row>
    <row r="116" ht="34.35" customHeight="1" spans="1:5">
      <c r="A116" s="16"/>
      <c r="B116" s="17"/>
      <c r="C116" s="18"/>
      <c r="D116" s="10" t="s">
        <v>4059</v>
      </c>
      <c r="E116" s="19"/>
    </row>
  </sheetData>
  <mergeCells count="77">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4"/>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375" customWidth="1"/>
    <col min="2" max="2" width="20.625" customWidth="1"/>
    <col min="3" max="4" width="67.625" style="3" customWidth="1"/>
    <col min="5" max="5" width="18.375" style="3" customWidth="1"/>
  </cols>
  <sheetData>
    <row r="1" ht="137.25" customHeight="1" spans="1:5">
      <c r="A1" s="4"/>
      <c r="B1" s="4"/>
      <c r="C1" s="4"/>
      <c r="D1" s="4"/>
      <c r="E1" s="4"/>
    </row>
    <row r="2" s="1" customFormat="1" ht="30" customHeight="1" spans="1:5">
      <c r="A2" s="5" t="s">
        <v>0</v>
      </c>
      <c r="B2" s="5" t="s">
        <v>1</v>
      </c>
      <c r="C2" s="6" t="s">
        <v>2850</v>
      </c>
      <c r="D2" s="5" t="s">
        <v>2851</v>
      </c>
      <c r="E2" s="5" t="s">
        <v>2852</v>
      </c>
    </row>
    <row r="3" ht="35.1" customHeight="1" spans="1:5">
      <c r="A3" s="7">
        <v>1</v>
      </c>
      <c r="B3" s="8" t="s">
        <v>11</v>
      </c>
      <c r="C3" s="9" t="s">
        <v>4060</v>
      </c>
      <c r="D3" s="10" t="s">
        <v>4061</v>
      </c>
      <c r="E3" s="11" t="str">
        <f>HYPERLINK("http://blogfile.huashijingji.com/BlogFile/0-A03-罗开位老师.zip","课程包下载")</f>
        <v>课程包下载</v>
      </c>
    </row>
    <row r="4" ht="35.1" customHeight="1" spans="1:5">
      <c r="A4" s="12"/>
      <c r="B4" s="13"/>
      <c r="C4" s="14"/>
      <c r="D4" s="10" t="s">
        <v>4062</v>
      </c>
      <c r="E4" s="15"/>
    </row>
    <row r="5" ht="35.1" customHeight="1" spans="1:5">
      <c r="A5" s="12"/>
      <c r="B5" s="13"/>
      <c r="C5" s="14"/>
      <c r="D5" s="10" t="s">
        <v>4063</v>
      </c>
      <c r="E5" s="15"/>
    </row>
    <row r="6" ht="35.1" customHeight="1" spans="1:5">
      <c r="A6" s="12"/>
      <c r="B6" s="13"/>
      <c r="C6" s="14"/>
      <c r="D6" s="10" t="s">
        <v>4064</v>
      </c>
      <c r="E6" s="15"/>
    </row>
    <row r="7" ht="35.1" customHeight="1" spans="1:5">
      <c r="A7" s="12"/>
      <c r="B7" s="13"/>
      <c r="C7" s="14"/>
      <c r="D7" s="10" t="s">
        <v>4065</v>
      </c>
      <c r="E7" s="15"/>
    </row>
    <row r="8" ht="35.1" customHeight="1" spans="1:5">
      <c r="A8" s="16"/>
      <c r="B8" s="17"/>
      <c r="C8" s="18"/>
      <c r="D8" s="10" t="s">
        <v>4066</v>
      </c>
      <c r="E8" s="19"/>
    </row>
    <row r="9" ht="35.1" customHeight="1" spans="1:5">
      <c r="A9" s="20">
        <v>2</v>
      </c>
      <c r="B9" s="21" t="s">
        <v>94</v>
      </c>
      <c r="C9" s="22" t="s">
        <v>4067</v>
      </c>
      <c r="D9" s="23" t="s">
        <v>4068</v>
      </c>
      <c r="E9" s="24" t="str">
        <f>HYPERLINK("http://blogfile.huashijingji.com/BlogFile/24-马艺老师.zip","课程包下载")</f>
        <v>课程包下载</v>
      </c>
    </row>
    <row r="10" ht="35.1" customHeight="1" spans="1:5">
      <c r="A10" s="25"/>
      <c r="B10" s="26"/>
      <c r="C10" s="27"/>
      <c r="D10" s="23" t="s">
        <v>4069</v>
      </c>
      <c r="E10" s="28"/>
    </row>
    <row r="11" ht="35.1" customHeight="1" spans="1:5">
      <c r="A11" s="25"/>
      <c r="B11" s="26"/>
      <c r="C11" s="27"/>
      <c r="D11" s="23" t="s">
        <v>4070</v>
      </c>
      <c r="E11" s="28"/>
    </row>
    <row r="12" ht="35.1" customHeight="1" spans="1:5">
      <c r="A12" s="25"/>
      <c r="B12" s="26"/>
      <c r="C12" s="27"/>
      <c r="D12" s="23" t="s">
        <v>4071</v>
      </c>
      <c r="E12" s="28"/>
    </row>
    <row r="13" ht="35.1" customHeight="1" spans="1:5">
      <c r="A13" s="25"/>
      <c r="B13" s="26"/>
      <c r="C13" s="27"/>
      <c r="D13" s="23" t="s">
        <v>4072</v>
      </c>
      <c r="E13" s="28"/>
    </row>
    <row r="14" ht="35.1" customHeight="1" spans="1:5">
      <c r="A14" s="29"/>
      <c r="B14" s="30"/>
      <c r="C14" s="31"/>
      <c r="D14" s="23" t="s">
        <v>4073</v>
      </c>
      <c r="E14" s="32"/>
    </row>
    <row r="15" ht="35.1" customHeight="1" spans="1:5">
      <c r="A15" s="7">
        <v>3</v>
      </c>
      <c r="B15" s="8" t="s">
        <v>99</v>
      </c>
      <c r="C15" s="9" t="s">
        <v>4074</v>
      </c>
      <c r="D15" s="10" t="s">
        <v>4075</v>
      </c>
      <c r="E15" s="11" t="str">
        <f>HYPERLINK("http://blogfile.huashijingji.com/BlogFile/32-张牧之老师.zip","课程包下载")</f>
        <v>课程包下载</v>
      </c>
    </row>
    <row r="16" ht="35.1" customHeight="1" spans="1:5">
      <c r="A16" s="12"/>
      <c r="B16" s="13"/>
      <c r="C16" s="14"/>
      <c r="D16" s="10" t="s">
        <v>4076</v>
      </c>
      <c r="E16" s="15"/>
    </row>
    <row r="17" ht="35.1" customHeight="1" spans="1:5">
      <c r="A17" s="12"/>
      <c r="B17" s="13"/>
      <c r="C17" s="14"/>
      <c r="D17" s="10" t="s">
        <v>4077</v>
      </c>
      <c r="E17" s="15"/>
    </row>
    <row r="18" ht="35.1" customHeight="1" spans="1:5">
      <c r="A18" s="12"/>
      <c r="B18" s="13"/>
      <c r="C18" s="14"/>
      <c r="D18" s="10" t="s">
        <v>4078</v>
      </c>
      <c r="E18" s="15"/>
    </row>
    <row r="19" ht="35.1" customHeight="1" spans="1:5">
      <c r="A19" s="12"/>
      <c r="B19" s="13"/>
      <c r="C19" s="14"/>
      <c r="D19" s="10" t="s">
        <v>4079</v>
      </c>
      <c r="E19" s="15"/>
    </row>
    <row r="20" ht="35.1" customHeight="1" spans="1:5">
      <c r="A20" s="16"/>
      <c r="B20" s="17"/>
      <c r="C20" s="18"/>
      <c r="D20" s="10" t="s">
        <v>4080</v>
      </c>
      <c r="E20" s="19"/>
    </row>
    <row r="21" ht="35.1" customHeight="1" spans="1:5">
      <c r="A21" s="20">
        <v>4</v>
      </c>
      <c r="B21" s="21" t="s">
        <v>1703</v>
      </c>
      <c r="C21" s="22" t="s">
        <v>4081</v>
      </c>
      <c r="D21" s="23" t="s">
        <v>4082</v>
      </c>
      <c r="E21" s="24" t="str">
        <f>HYPERLINK("http://blogfile.huashijingji.com/BlogFile/617-祁思齐老师.zip","课程包下载")</f>
        <v>课程包下载</v>
      </c>
    </row>
    <row r="22" ht="35.1" customHeight="1" spans="1:5">
      <c r="A22" s="25"/>
      <c r="B22" s="26"/>
      <c r="C22" s="27"/>
      <c r="D22" s="23" t="s">
        <v>4083</v>
      </c>
      <c r="E22" s="28"/>
    </row>
    <row r="23" ht="35.1" customHeight="1" spans="1:5">
      <c r="A23" s="25"/>
      <c r="B23" s="26"/>
      <c r="C23" s="27"/>
      <c r="D23" s="23" t="s">
        <v>4084</v>
      </c>
      <c r="E23" s="28"/>
    </row>
    <row r="24" ht="35.1" customHeight="1" spans="1:5">
      <c r="A24" s="25"/>
      <c r="B24" s="26"/>
      <c r="C24" s="27"/>
      <c r="D24" s="23" t="s">
        <v>4085</v>
      </c>
      <c r="E24" s="28"/>
    </row>
    <row r="25" ht="35.1" customHeight="1" spans="1:5">
      <c r="A25" s="25"/>
      <c r="B25" s="26"/>
      <c r="C25" s="27"/>
      <c r="D25" s="23" t="s">
        <v>4086</v>
      </c>
      <c r="E25" s="28"/>
    </row>
    <row r="26" ht="35.1" customHeight="1" spans="1:5">
      <c r="A26" s="29"/>
      <c r="B26" s="30"/>
      <c r="C26" s="31"/>
      <c r="D26" s="23" t="s">
        <v>4087</v>
      </c>
      <c r="E26" s="32"/>
    </row>
    <row r="27" ht="35.1" customHeight="1" spans="1:5">
      <c r="A27" s="7">
        <v>5</v>
      </c>
      <c r="B27" s="8" t="s">
        <v>1707</v>
      </c>
      <c r="C27" s="9" t="s">
        <v>4088</v>
      </c>
      <c r="D27" s="10" t="s">
        <v>4089</v>
      </c>
      <c r="E27" s="11" t="str">
        <f>HYPERLINK("http://blogfile.huashijingji.com/BlogFile/619-黄玖霖老师.zip","课程包下载")</f>
        <v>课程包下载</v>
      </c>
    </row>
    <row r="28" ht="35.1" customHeight="1" spans="1:5">
      <c r="A28" s="12"/>
      <c r="B28" s="13"/>
      <c r="C28" s="14"/>
      <c r="D28" s="10" t="s">
        <v>4090</v>
      </c>
      <c r="E28" s="15"/>
    </row>
    <row r="29" ht="35.1" customHeight="1" spans="1:5">
      <c r="A29" s="12"/>
      <c r="B29" s="13"/>
      <c r="C29" s="14"/>
      <c r="D29" s="10" t="s">
        <v>4091</v>
      </c>
      <c r="E29" s="15"/>
    </row>
    <row r="30" ht="35.1" customHeight="1" spans="1:5">
      <c r="A30" s="12"/>
      <c r="B30" s="13"/>
      <c r="C30" s="14"/>
      <c r="D30" s="10" t="s">
        <v>4092</v>
      </c>
      <c r="E30" s="15"/>
    </row>
    <row r="31" ht="35.1" customHeight="1" spans="1:5">
      <c r="A31" s="12"/>
      <c r="B31" s="13"/>
      <c r="C31" s="14"/>
      <c r="D31" s="10" t="s">
        <v>4093</v>
      </c>
      <c r="E31" s="15"/>
    </row>
    <row r="32" ht="35.1" customHeight="1" spans="1:5">
      <c r="A32" s="16"/>
      <c r="B32" s="17"/>
      <c r="C32" s="18"/>
      <c r="D32" s="10" t="s">
        <v>4094</v>
      </c>
      <c r="E32" s="19"/>
    </row>
    <row r="33" ht="35.1" customHeight="1" spans="1:5">
      <c r="A33" s="20">
        <v>6</v>
      </c>
      <c r="B33" s="21" t="s">
        <v>71</v>
      </c>
      <c r="C33" s="22" t="s">
        <v>4095</v>
      </c>
      <c r="D33" s="23" t="s">
        <v>4096</v>
      </c>
      <c r="E33" s="24" t="str">
        <f>HYPERLINK("http://blogfile.huashijingji.com/BlogFile/17-殷国辉老师.zip","课程包下载")</f>
        <v>课程包下载</v>
      </c>
    </row>
    <row r="34" ht="35.1" customHeight="1" spans="1:5">
      <c r="A34" s="25"/>
      <c r="B34" s="26"/>
      <c r="C34" s="27"/>
      <c r="D34" s="23" t="s">
        <v>4097</v>
      </c>
      <c r="E34" s="28"/>
    </row>
    <row r="35" ht="35.1" customHeight="1" spans="1:5">
      <c r="A35" s="25"/>
      <c r="B35" s="26"/>
      <c r="C35" s="27"/>
      <c r="D35" s="23" t="s">
        <v>4098</v>
      </c>
      <c r="E35" s="28"/>
    </row>
    <row r="36" ht="35.1" customHeight="1" spans="1:5">
      <c r="A36" s="25"/>
      <c r="B36" s="26"/>
      <c r="C36" s="27"/>
      <c r="D36" s="23" t="s">
        <v>4099</v>
      </c>
      <c r="E36" s="28"/>
    </row>
    <row r="37" ht="35.1" customHeight="1" spans="1:5">
      <c r="A37" s="25"/>
      <c r="B37" s="26"/>
      <c r="C37" s="27"/>
      <c r="D37" s="23" t="s">
        <v>4100</v>
      </c>
      <c r="E37" s="28"/>
    </row>
    <row r="38" ht="35.1" customHeight="1" spans="1:5">
      <c r="A38" s="29"/>
      <c r="B38" s="30"/>
      <c r="C38" s="31"/>
      <c r="D38" s="23" t="s">
        <v>4101</v>
      </c>
      <c r="E38" s="32"/>
    </row>
    <row r="39" ht="35.1" customHeight="1" spans="1:5">
      <c r="A39" s="7">
        <v>7</v>
      </c>
      <c r="B39" s="8" t="s">
        <v>165</v>
      </c>
      <c r="C39" s="9" t="s">
        <v>4102</v>
      </c>
      <c r="D39" s="10" t="s">
        <v>4103</v>
      </c>
      <c r="E39" s="11" t="str">
        <f>HYPERLINK("http://blogfile.huashijingji.com/BlogFile/52-刘清扬老师.zip","课程包下载")</f>
        <v>课程包下载</v>
      </c>
    </row>
    <row r="40" ht="35.1" customHeight="1" spans="1:5">
      <c r="A40" s="12"/>
      <c r="B40" s="13"/>
      <c r="C40" s="14"/>
      <c r="D40" s="10" t="s">
        <v>4104</v>
      </c>
      <c r="E40" s="15"/>
    </row>
    <row r="41" ht="35.1" customHeight="1" spans="1:5">
      <c r="A41" s="12"/>
      <c r="B41" s="13"/>
      <c r="C41" s="14"/>
      <c r="D41" s="10" t="s">
        <v>4105</v>
      </c>
      <c r="E41" s="15"/>
    </row>
    <row r="42" ht="35.1" customHeight="1" spans="1:5">
      <c r="A42" s="12"/>
      <c r="B42" s="13"/>
      <c r="C42" s="14"/>
      <c r="D42" s="10" t="s">
        <v>4106</v>
      </c>
      <c r="E42" s="15"/>
    </row>
    <row r="43" ht="35.1" customHeight="1" spans="1:5">
      <c r="A43" s="12"/>
      <c r="B43" s="13"/>
      <c r="C43" s="14"/>
      <c r="D43" s="10" t="s">
        <v>4107</v>
      </c>
      <c r="E43" s="15"/>
    </row>
    <row r="44" ht="35.1" customHeight="1" spans="1:5">
      <c r="A44" s="16"/>
      <c r="B44" s="17"/>
      <c r="C44" s="18"/>
      <c r="D44" s="10" t="s">
        <v>4108</v>
      </c>
      <c r="E44" s="19"/>
    </row>
    <row r="45" ht="35.1" customHeight="1" spans="1:5">
      <c r="A45" s="20">
        <v>8</v>
      </c>
      <c r="B45" s="21" t="s">
        <v>428</v>
      </c>
      <c r="C45" s="22" t="s">
        <v>4109</v>
      </c>
      <c r="D45" s="23" t="s">
        <v>4110</v>
      </c>
      <c r="E45" s="24" t="str">
        <f>HYPERLINK("http://blogfile.huashijingji.com/BlogFile/146-王婻默老师.zip","课程包下载")</f>
        <v>课程包下载</v>
      </c>
    </row>
    <row r="46" ht="35.1" customHeight="1" spans="1:5">
      <c r="A46" s="25"/>
      <c r="B46" s="26"/>
      <c r="C46" s="27"/>
      <c r="D46" s="23" t="s">
        <v>4111</v>
      </c>
      <c r="E46" s="28"/>
    </row>
    <row r="47" ht="35.1" customHeight="1" spans="1:5">
      <c r="A47" s="25"/>
      <c r="B47" s="26"/>
      <c r="C47" s="27"/>
      <c r="D47" s="23" t="s">
        <v>4112</v>
      </c>
      <c r="E47" s="28"/>
    </row>
    <row r="48" ht="35.1" customHeight="1" spans="1:5">
      <c r="A48" s="25"/>
      <c r="B48" s="26"/>
      <c r="C48" s="27"/>
      <c r="D48" s="23" t="s">
        <v>4113</v>
      </c>
      <c r="E48" s="28"/>
    </row>
    <row r="49" ht="35.1" customHeight="1" spans="1:5">
      <c r="A49" s="25"/>
      <c r="B49" s="26"/>
      <c r="C49" s="27"/>
      <c r="D49" s="23" t="s">
        <v>4114</v>
      </c>
      <c r="E49" s="28"/>
    </row>
    <row r="50" ht="35.1" customHeight="1" spans="1:5">
      <c r="A50" s="29"/>
      <c r="B50" s="30"/>
      <c r="C50" s="31"/>
      <c r="D50" s="23" t="s">
        <v>4115</v>
      </c>
      <c r="E50" s="32"/>
    </row>
    <row r="51" ht="35.1" customHeight="1" spans="1:5">
      <c r="A51" s="7">
        <v>9</v>
      </c>
      <c r="B51" s="8" t="s">
        <v>1421</v>
      </c>
      <c r="C51" s="9" t="s">
        <v>4116</v>
      </c>
      <c r="D51" s="10" t="s">
        <v>4117</v>
      </c>
      <c r="E51" s="11" t="str">
        <f>HYPERLINK("http://blogfile.huashijingji.com/BlogFile/527-王志成老师.zip","课程包下载")</f>
        <v>课程包下载</v>
      </c>
    </row>
    <row r="52" ht="35.1" customHeight="1" spans="1:5">
      <c r="A52" s="12"/>
      <c r="B52" s="13"/>
      <c r="C52" s="14"/>
      <c r="D52" s="10" t="s">
        <v>4118</v>
      </c>
      <c r="E52" s="15"/>
    </row>
    <row r="53" ht="35.1" customHeight="1" spans="1:5">
      <c r="A53" s="12"/>
      <c r="B53" s="13"/>
      <c r="C53" s="14"/>
      <c r="D53" s="10" t="s">
        <v>4119</v>
      </c>
      <c r="E53" s="15"/>
    </row>
    <row r="54" ht="35.1" customHeight="1" spans="1:5">
      <c r="A54" s="12"/>
      <c r="B54" s="13"/>
      <c r="C54" s="14"/>
      <c r="D54" s="10" t="s">
        <v>4120</v>
      </c>
      <c r="E54" s="15"/>
    </row>
    <row r="55" ht="35.1" customHeight="1" spans="1:5">
      <c r="A55" s="12"/>
      <c r="B55" s="13"/>
      <c r="C55" s="14"/>
      <c r="D55" s="10" t="s">
        <v>4121</v>
      </c>
      <c r="E55" s="15"/>
    </row>
    <row r="56" ht="35.1" customHeight="1" spans="1:5">
      <c r="A56" s="16"/>
      <c r="B56" s="17"/>
      <c r="C56" s="18"/>
      <c r="D56" s="10" t="s">
        <v>4122</v>
      </c>
      <c r="E56" s="19"/>
    </row>
    <row r="57" ht="35.1" customHeight="1" spans="1:5">
      <c r="A57" s="20">
        <v>10</v>
      </c>
      <c r="B57" s="21" t="s">
        <v>23</v>
      </c>
      <c r="C57" s="22" t="s">
        <v>4123</v>
      </c>
      <c r="D57" s="23" t="s">
        <v>4124</v>
      </c>
      <c r="E57" s="24" t="str">
        <f>HYPERLINK("http://blogfile.huashijingji.com/BlogFile/04-杜晶晶老师.zip","课程包下载")</f>
        <v>课程包下载</v>
      </c>
    </row>
    <row r="58" ht="35.1" customHeight="1" spans="1:5">
      <c r="A58" s="25"/>
      <c r="B58" s="26"/>
      <c r="C58" s="27"/>
      <c r="D58" s="23" t="s">
        <v>4125</v>
      </c>
      <c r="E58" s="28"/>
    </row>
    <row r="59" ht="35.1" customHeight="1" spans="1:5">
      <c r="A59" s="25"/>
      <c r="B59" s="26"/>
      <c r="C59" s="27"/>
      <c r="D59" s="23" t="s">
        <v>4126</v>
      </c>
      <c r="E59" s="28"/>
    </row>
    <row r="60" ht="35.1" customHeight="1" spans="1:5">
      <c r="A60" s="25"/>
      <c r="B60" s="26"/>
      <c r="C60" s="27"/>
      <c r="D60" s="23" t="s">
        <v>4127</v>
      </c>
      <c r="E60" s="28"/>
    </row>
    <row r="61" ht="35.1" customHeight="1" spans="1:5">
      <c r="A61" s="25"/>
      <c r="B61" s="26"/>
      <c r="C61" s="27"/>
      <c r="D61" s="23" t="s">
        <v>4128</v>
      </c>
      <c r="E61" s="28"/>
    </row>
    <row r="62" ht="35.1" customHeight="1" spans="1:5">
      <c r="A62" s="29"/>
      <c r="B62" s="30"/>
      <c r="C62" s="31"/>
      <c r="D62" s="23" t="s">
        <v>4129</v>
      </c>
      <c r="E62" s="32"/>
    </row>
    <row r="63" ht="35.1" customHeight="1" spans="1:5">
      <c r="A63" s="7">
        <v>11</v>
      </c>
      <c r="B63" s="8" t="s">
        <v>171</v>
      </c>
      <c r="C63" s="9" t="s">
        <v>4130</v>
      </c>
      <c r="D63" s="10" t="s">
        <v>4131</v>
      </c>
      <c r="E63" s="11" t="str">
        <f>HYPERLINK("http://blogfile.huashijingji.com/BlogFile/53-包亮老师.zip","课程包下载")</f>
        <v>课程包下载</v>
      </c>
    </row>
    <row r="64" ht="35.1" customHeight="1" spans="1:5">
      <c r="A64" s="12"/>
      <c r="B64" s="13"/>
      <c r="C64" s="14"/>
      <c r="D64" s="10" t="s">
        <v>4132</v>
      </c>
      <c r="E64" s="15"/>
    </row>
    <row r="65" ht="35.1" customHeight="1" spans="1:5">
      <c r="A65" s="12"/>
      <c r="B65" s="13"/>
      <c r="C65" s="14"/>
      <c r="D65" s="10" t="s">
        <v>4133</v>
      </c>
      <c r="E65" s="15"/>
    </row>
    <row r="66" ht="35.1" customHeight="1" spans="1:5">
      <c r="A66" s="12"/>
      <c r="B66" s="13"/>
      <c r="C66" s="14"/>
      <c r="D66" s="10" t="s">
        <v>4134</v>
      </c>
      <c r="E66" s="15"/>
    </row>
    <row r="67" ht="35.1" customHeight="1" spans="1:5">
      <c r="A67" s="12"/>
      <c r="B67" s="13"/>
      <c r="C67" s="14"/>
      <c r="D67" s="10" t="s">
        <v>4135</v>
      </c>
      <c r="E67" s="15"/>
    </row>
    <row r="68" ht="35.1" customHeight="1" spans="1:5">
      <c r="A68" s="16"/>
      <c r="B68" s="17"/>
      <c r="C68" s="18"/>
      <c r="D68" s="10" t="s">
        <v>4136</v>
      </c>
      <c r="E68" s="19"/>
    </row>
    <row r="69" ht="35.1" customHeight="1" spans="1:5">
      <c r="A69" s="20">
        <v>12</v>
      </c>
      <c r="B69" s="21" t="s">
        <v>396</v>
      </c>
      <c r="C69" s="22" t="s">
        <v>4137</v>
      </c>
      <c r="D69" s="23" t="s">
        <v>4138</v>
      </c>
      <c r="E69" s="24" t="str">
        <f>HYPERLINK("http://blogfile.huashijingji.com/BlogFile/132-王振柱老师.zip","课程包下载")</f>
        <v>课程包下载</v>
      </c>
    </row>
    <row r="70" ht="35.1" customHeight="1" spans="1:5">
      <c r="A70" s="25"/>
      <c r="B70" s="26"/>
      <c r="C70" s="27"/>
      <c r="D70" s="23" t="s">
        <v>4139</v>
      </c>
      <c r="E70" s="28"/>
    </row>
    <row r="71" ht="35.1" customHeight="1" spans="1:5">
      <c r="A71" s="25"/>
      <c r="B71" s="26"/>
      <c r="C71" s="27"/>
      <c r="D71" s="23" t="s">
        <v>4140</v>
      </c>
      <c r="E71" s="28"/>
    </row>
    <row r="72" ht="35.1" customHeight="1" spans="1:5">
      <c r="A72" s="25"/>
      <c r="B72" s="26"/>
      <c r="C72" s="27"/>
      <c r="D72" s="23" t="s">
        <v>4141</v>
      </c>
      <c r="E72" s="28"/>
    </row>
    <row r="73" ht="35.1" customHeight="1" spans="1:5">
      <c r="A73" s="25"/>
      <c r="B73" s="26"/>
      <c r="C73" s="27"/>
      <c r="D73" s="23" t="s">
        <v>4142</v>
      </c>
      <c r="E73" s="28"/>
    </row>
    <row r="74" ht="35.1" customHeight="1" spans="1:5">
      <c r="A74" s="29"/>
      <c r="B74" s="30"/>
      <c r="C74" s="31"/>
      <c r="D74" s="23" t="s">
        <v>4143</v>
      </c>
      <c r="E74" s="32"/>
    </row>
    <row r="75" ht="35.1" customHeight="1" spans="1:5">
      <c r="A75" s="7">
        <v>13</v>
      </c>
      <c r="B75" s="8" t="s">
        <v>401</v>
      </c>
      <c r="C75" s="9" t="s">
        <v>4144</v>
      </c>
      <c r="D75" s="10" t="s">
        <v>4145</v>
      </c>
      <c r="E75" s="11" t="str">
        <f>HYPERLINK("http://blogfile.huashijingji.com/BlogFile/133-汤红老师.zip","课程包下载")</f>
        <v>课程包下载</v>
      </c>
    </row>
    <row r="76" ht="35.1" customHeight="1" spans="1:5">
      <c r="A76" s="12"/>
      <c r="B76" s="13"/>
      <c r="C76" s="14"/>
      <c r="D76" s="10" t="s">
        <v>4146</v>
      </c>
      <c r="E76" s="15"/>
    </row>
    <row r="77" ht="35.1" customHeight="1" spans="1:5">
      <c r="A77" s="12"/>
      <c r="B77" s="13"/>
      <c r="C77" s="14"/>
      <c r="D77" s="10" t="s">
        <v>4147</v>
      </c>
      <c r="E77" s="15"/>
    </row>
    <row r="78" ht="35.1" customHeight="1" spans="1:5">
      <c r="A78" s="12"/>
      <c r="B78" s="13"/>
      <c r="C78" s="14"/>
      <c r="D78" s="10" t="s">
        <v>4148</v>
      </c>
      <c r="E78" s="15"/>
    </row>
    <row r="79" ht="35.1" customHeight="1" spans="1:5">
      <c r="A79" s="12"/>
      <c r="B79" s="13"/>
      <c r="C79" s="14"/>
      <c r="D79" s="10" t="s">
        <v>4149</v>
      </c>
      <c r="E79" s="15"/>
    </row>
    <row r="80" ht="35.1" customHeight="1" spans="1:5">
      <c r="A80" s="16"/>
      <c r="B80" s="17"/>
      <c r="C80" s="18"/>
      <c r="D80" s="10" t="s">
        <v>4150</v>
      </c>
      <c r="E80" s="19"/>
    </row>
    <row r="81" ht="35.1" customHeight="1" spans="1:5">
      <c r="A81" s="20">
        <v>14</v>
      </c>
      <c r="B81" s="21" t="s">
        <v>633</v>
      </c>
      <c r="C81" s="22" t="s">
        <v>4151</v>
      </c>
      <c r="D81" s="23" t="s">
        <v>4152</v>
      </c>
      <c r="E81" s="24" t="str">
        <f>HYPERLINK("http://blogfile.huashijingji.com/BlogFile/234-孙艺庭老师.zip","课程包下载")</f>
        <v>课程包下载</v>
      </c>
    </row>
    <row r="82" ht="35.1" customHeight="1" spans="1:5">
      <c r="A82" s="25"/>
      <c r="B82" s="26"/>
      <c r="C82" s="27"/>
      <c r="D82" s="23" t="s">
        <v>4153</v>
      </c>
      <c r="E82" s="28"/>
    </row>
    <row r="83" ht="35.1" customHeight="1" spans="1:5">
      <c r="A83" s="25"/>
      <c r="B83" s="26"/>
      <c r="C83" s="27"/>
      <c r="D83" s="23" t="s">
        <v>4154</v>
      </c>
      <c r="E83" s="28"/>
    </row>
    <row r="84" ht="35.1" customHeight="1" spans="1:5">
      <c r="A84" s="25"/>
      <c r="B84" s="26"/>
      <c r="C84" s="27"/>
      <c r="D84" s="23" t="s">
        <v>4155</v>
      </c>
      <c r="E84" s="28"/>
    </row>
    <row r="85" ht="35.1" customHeight="1" spans="1:5">
      <c r="A85" s="25"/>
      <c r="B85" s="26"/>
      <c r="C85" s="27"/>
      <c r="D85" s="23" t="s">
        <v>4156</v>
      </c>
      <c r="E85" s="28"/>
    </row>
    <row r="86" ht="35.1" customHeight="1" spans="1:5">
      <c r="A86" s="29"/>
      <c r="B86" s="30"/>
      <c r="C86" s="31"/>
      <c r="D86" s="23" t="s">
        <v>4157</v>
      </c>
      <c r="E86" s="32"/>
    </row>
    <row r="87" ht="35.1" customHeight="1" spans="1:5">
      <c r="A87" s="7">
        <v>15</v>
      </c>
      <c r="B87" s="8" t="s">
        <v>679</v>
      </c>
      <c r="C87" s="9" t="s">
        <v>4158</v>
      </c>
      <c r="D87" s="10" t="s">
        <v>4159</v>
      </c>
      <c r="E87" s="11" t="str">
        <f>HYPERLINK("http://blogfile.huashijingji.com/BlogFile/250-杨阳老师.zip","课程包下载")</f>
        <v>课程包下载</v>
      </c>
    </row>
    <row r="88" ht="35.1" customHeight="1" spans="1:5">
      <c r="A88" s="12"/>
      <c r="B88" s="13"/>
      <c r="C88" s="14"/>
      <c r="D88" s="10" t="s">
        <v>4160</v>
      </c>
      <c r="E88" s="15"/>
    </row>
    <row r="89" ht="35.1" customHeight="1" spans="1:5">
      <c r="A89" s="12"/>
      <c r="B89" s="13"/>
      <c r="C89" s="14"/>
      <c r="D89" s="10" t="s">
        <v>4161</v>
      </c>
      <c r="E89" s="15"/>
    </row>
    <row r="90" ht="35.1" customHeight="1" spans="1:5">
      <c r="A90" s="12"/>
      <c r="B90" s="13"/>
      <c r="C90" s="14"/>
      <c r="D90" s="10" t="s">
        <v>4162</v>
      </c>
      <c r="E90" s="15"/>
    </row>
    <row r="91" ht="35.1" customHeight="1" spans="1:5">
      <c r="A91" s="12"/>
      <c r="B91" s="13"/>
      <c r="C91" s="14"/>
      <c r="D91" s="10" t="s">
        <v>4163</v>
      </c>
      <c r="E91" s="15"/>
    </row>
    <row r="92" ht="35.1" customHeight="1" spans="1:5">
      <c r="A92" s="16"/>
      <c r="B92" s="17"/>
      <c r="C92" s="18"/>
      <c r="D92" s="10" t="s">
        <v>4164</v>
      </c>
      <c r="E92" s="19"/>
    </row>
    <row r="93" ht="35.1" customHeight="1" spans="1:5">
      <c r="A93" s="20">
        <v>16</v>
      </c>
      <c r="B93" s="21" t="s">
        <v>1963</v>
      </c>
      <c r="C93" s="22" t="s">
        <v>4165</v>
      </c>
      <c r="D93" s="23" t="s">
        <v>4166</v>
      </c>
      <c r="E93" s="24" t="str">
        <f>HYPERLINK("http://blogfile.huashijingji.com/BlogFile/688-李波老师.zip","课程包下载")</f>
        <v>课程包下载</v>
      </c>
    </row>
    <row r="94" ht="35.1" customHeight="1" spans="1:5">
      <c r="A94" s="25"/>
      <c r="B94" s="26"/>
      <c r="C94" s="27"/>
      <c r="D94" s="23" t="s">
        <v>4167</v>
      </c>
      <c r="E94" s="28"/>
    </row>
    <row r="95" ht="35.1" customHeight="1" spans="1:5">
      <c r="A95" s="25"/>
      <c r="B95" s="26"/>
      <c r="C95" s="27"/>
      <c r="D95" s="23" t="s">
        <v>4168</v>
      </c>
      <c r="E95" s="28"/>
    </row>
    <row r="96" ht="35.1" customHeight="1" spans="1:5">
      <c r="A96" s="25"/>
      <c r="B96" s="26"/>
      <c r="C96" s="27"/>
      <c r="D96" s="23" t="s">
        <v>4169</v>
      </c>
      <c r="E96" s="28"/>
    </row>
    <row r="97" ht="35.1" customHeight="1" spans="1:5">
      <c r="A97" s="25"/>
      <c r="B97" s="26"/>
      <c r="C97" s="27"/>
      <c r="D97" s="23" t="s">
        <v>4170</v>
      </c>
      <c r="E97" s="28"/>
    </row>
    <row r="98" ht="35.1" customHeight="1" spans="1:5">
      <c r="A98" s="29"/>
      <c r="B98" s="30"/>
      <c r="C98" s="31"/>
      <c r="D98" s="23" t="s">
        <v>4171</v>
      </c>
      <c r="E98" s="32"/>
    </row>
    <row r="99" ht="35.1" customHeight="1" spans="1:5">
      <c r="A99" s="7">
        <v>17</v>
      </c>
      <c r="B99" s="8" t="s">
        <v>1994</v>
      </c>
      <c r="C99" s="9" t="s">
        <v>4172</v>
      </c>
      <c r="D99" s="10" t="s">
        <v>4173</v>
      </c>
      <c r="E99" s="11" t="str">
        <f>HYPERLINK("http://blogfile.huashijingji.com/BlogFile/696-郑宇成老师.zip","课程包下载")</f>
        <v>课程包下载</v>
      </c>
    </row>
    <row r="100" ht="35.1" customHeight="1" spans="1:5">
      <c r="A100" s="12"/>
      <c r="B100" s="13"/>
      <c r="C100" s="14"/>
      <c r="D100" s="10" t="s">
        <v>4174</v>
      </c>
      <c r="E100" s="15"/>
    </row>
    <row r="101" ht="35.1" customHeight="1" spans="1:5">
      <c r="A101" s="12"/>
      <c r="B101" s="13"/>
      <c r="C101" s="14"/>
      <c r="D101" s="10" t="s">
        <v>4175</v>
      </c>
      <c r="E101" s="15"/>
    </row>
    <row r="102" ht="35.1" customHeight="1" spans="1:5">
      <c r="A102" s="12"/>
      <c r="B102" s="13"/>
      <c r="C102" s="14"/>
      <c r="D102" s="10" t="s">
        <v>4176</v>
      </c>
      <c r="E102" s="15"/>
    </row>
    <row r="103" ht="35.1" customHeight="1" spans="1:5">
      <c r="A103" s="12"/>
      <c r="B103" s="13"/>
      <c r="C103" s="14"/>
      <c r="D103" s="10" t="s">
        <v>4177</v>
      </c>
      <c r="E103" s="15"/>
    </row>
    <row r="104" ht="35.1" customHeight="1" spans="1:5">
      <c r="A104" s="16"/>
      <c r="B104" s="17"/>
      <c r="C104" s="18"/>
      <c r="D104" s="10" t="s">
        <v>4178</v>
      </c>
      <c r="E104" s="19"/>
    </row>
    <row r="105" ht="35.1" customHeight="1" spans="1:5">
      <c r="A105" s="20">
        <v>18</v>
      </c>
      <c r="B105" s="21" t="s">
        <v>2255</v>
      </c>
      <c r="C105" s="22" t="s">
        <v>4179</v>
      </c>
      <c r="D105" s="23" t="s">
        <v>4180</v>
      </c>
      <c r="E105" s="24" t="str">
        <f>HYPERLINK("http://blogfile.huashijingji.com/BlogFile/765-迟台增老师.zip","课程包下载")</f>
        <v>课程包下载</v>
      </c>
    </row>
    <row r="106" ht="35.1" customHeight="1" spans="1:5">
      <c r="A106" s="25"/>
      <c r="B106" s="26"/>
      <c r="C106" s="27"/>
      <c r="D106" s="23" t="s">
        <v>4181</v>
      </c>
      <c r="E106" s="28"/>
    </row>
    <row r="107" ht="35.1" customHeight="1" spans="1:5">
      <c r="A107" s="25"/>
      <c r="B107" s="26"/>
      <c r="C107" s="27"/>
      <c r="D107" s="23" t="s">
        <v>4182</v>
      </c>
      <c r="E107" s="28"/>
    </row>
    <row r="108" ht="35.1" customHeight="1" spans="1:5">
      <c r="A108" s="25"/>
      <c r="B108" s="26"/>
      <c r="C108" s="27"/>
      <c r="D108" s="23" t="s">
        <v>4183</v>
      </c>
      <c r="E108" s="28"/>
    </row>
    <row r="109" ht="35.1" customHeight="1" spans="1:5">
      <c r="A109" s="25"/>
      <c r="B109" s="26"/>
      <c r="C109" s="27"/>
      <c r="D109" s="23" t="s">
        <v>4184</v>
      </c>
      <c r="E109" s="28"/>
    </row>
    <row r="110" ht="35.1" customHeight="1" spans="1:5">
      <c r="A110" s="29"/>
      <c r="B110" s="30"/>
      <c r="C110" s="31"/>
      <c r="D110" s="23" t="s">
        <v>4185</v>
      </c>
      <c r="E110" s="32"/>
    </row>
    <row r="111" ht="35.1" customHeight="1" spans="1:5">
      <c r="A111" s="7">
        <v>19</v>
      </c>
      <c r="B111" s="8" t="s">
        <v>248</v>
      </c>
      <c r="C111" s="9" t="s">
        <v>4186</v>
      </c>
      <c r="D111" s="10" t="s">
        <v>4187</v>
      </c>
      <c r="E111" s="11" t="str">
        <f>HYPERLINK("http://blogfile.huashijingji.com/BlogFile/78-李晓光老师.zip","课程包下载")</f>
        <v>课程包下载</v>
      </c>
    </row>
    <row r="112" ht="35.1" customHeight="1" spans="1:5">
      <c r="A112" s="12"/>
      <c r="B112" s="13"/>
      <c r="C112" s="14"/>
      <c r="D112" s="10" t="s">
        <v>4188</v>
      </c>
      <c r="E112" s="15"/>
    </row>
    <row r="113" ht="35.1" customHeight="1" spans="1:5">
      <c r="A113" s="12"/>
      <c r="B113" s="13"/>
      <c r="C113" s="14"/>
      <c r="D113" s="10" t="s">
        <v>4189</v>
      </c>
      <c r="E113" s="15"/>
    </row>
    <row r="114" ht="35.1" customHeight="1" spans="1:5">
      <c r="A114" s="12"/>
      <c r="B114" s="13"/>
      <c r="C114" s="14"/>
      <c r="D114" s="10" t="s">
        <v>4190</v>
      </c>
      <c r="E114" s="15"/>
    </row>
    <row r="115" ht="35.1" customHeight="1" spans="1:5">
      <c r="A115" s="12"/>
      <c r="B115" s="13"/>
      <c r="C115" s="14"/>
      <c r="D115" s="10" t="s">
        <v>4191</v>
      </c>
      <c r="E115" s="15"/>
    </row>
    <row r="116" ht="35.1" customHeight="1" spans="1:5">
      <c r="A116" s="16"/>
      <c r="B116" s="17"/>
      <c r="C116" s="18"/>
      <c r="D116" s="10" t="s">
        <v>4192</v>
      </c>
      <c r="E116" s="19"/>
    </row>
    <row r="117" ht="35.1" customHeight="1" spans="1:5">
      <c r="A117" s="20">
        <v>20</v>
      </c>
      <c r="B117" s="21" t="s">
        <v>281</v>
      </c>
      <c r="C117" s="22" t="s">
        <v>4193</v>
      </c>
      <c r="D117" s="23" t="s">
        <v>4194</v>
      </c>
      <c r="E117" s="24" t="str">
        <f>HYPERLINK("http://blogfile.huashijingji.com/BlogFile/88-陈楠老师.zip","课程包下载")</f>
        <v>课程包下载</v>
      </c>
    </row>
    <row r="118" ht="35.1" customHeight="1" spans="1:5">
      <c r="A118" s="25"/>
      <c r="B118" s="26"/>
      <c r="C118" s="27"/>
      <c r="D118" s="23" t="s">
        <v>4195</v>
      </c>
      <c r="E118" s="28"/>
    </row>
    <row r="119" ht="35.1" customHeight="1" spans="1:5">
      <c r="A119" s="25"/>
      <c r="B119" s="26"/>
      <c r="C119" s="27"/>
      <c r="D119" s="23" t="s">
        <v>4196</v>
      </c>
      <c r="E119" s="28"/>
    </row>
    <row r="120" ht="35.1" customHeight="1" spans="1:5">
      <c r="A120" s="25"/>
      <c r="B120" s="26"/>
      <c r="C120" s="27"/>
      <c r="D120" s="23" t="s">
        <v>4197</v>
      </c>
      <c r="E120" s="28"/>
    </row>
    <row r="121" ht="35.1" customHeight="1" spans="1:5">
      <c r="A121" s="25"/>
      <c r="B121" s="26"/>
      <c r="C121" s="27"/>
      <c r="D121" s="23" t="s">
        <v>4198</v>
      </c>
      <c r="E121" s="28"/>
    </row>
    <row r="122" ht="35.1" customHeight="1" spans="1:5">
      <c r="A122" s="29"/>
      <c r="B122" s="30"/>
      <c r="C122" s="31"/>
      <c r="D122" s="23" t="s">
        <v>4199</v>
      </c>
      <c r="E122" s="32"/>
    </row>
    <row r="123" ht="35.1" customHeight="1" spans="1:5">
      <c r="A123" s="7">
        <v>21</v>
      </c>
      <c r="B123" s="8" t="s">
        <v>377</v>
      </c>
      <c r="C123" s="9" t="s">
        <v>4200</v>
      </c>
      <c r="D123" s="10" t="s">
        <v>4201</v>
      </c>
      <c r="E123" s="11" t="str">
        <f>HYPERLINK("http://blogfile.huashijingji.com/BlogFile/124-刘佳和老师.zip","课程包下载")</f>
        <v>课程包下载</v>
      </c>
    </row>
    <row r="124" ht="35.1" customHeight="1" spans="1:5">
      <c r="A124" s="12"/>
      <c r="B124" s="13"/>
      <c r="C124" s="14"/>
      <c r="D124" s="10" t="s">
        <v>4202</v>
      </c>
      <c r="E124" s="15"/>
    </row>
    <row r="125" ht="35.1" customHeight="1" spans="1:5">
      <c r="A125" s="12"/>
      <c r="B125" s="13"/>
      <c r="C125" s="14"/>
      <c r="D125" s="10" t="s">
        <v>4203</v>
      </c>
      <c r="E125" s="15"/>
    </row>
    <row r="126" ht="35.1" customHeight="1" spans="1:5">
      <c r="A126" s="12"/>
      <c r="B126" s="13"/>
      <c r="C126" s="14"/>
      <c r="D126" s="10" t="s">
        <v>4204</v>
      </c>
      <c r="E126" s="15"/>
    </row>
    <row r="127" ht="35.1" customHeight="1" spans="1:5">
      <c r="A127" s="12"/>
      <c r="B127" s="13"/>
      <c r="C127" s="14"/>
      <c r="D127" s="10" t="s">
        <v>4205</v>
      </c>
      <c r="E127" s="15"/>
    </row>
    <row r="128" ht="35.1" customHeight="1" spans="1:5">
      <c r="A128" s="16"/>
      <c r="B128" s="17"/>
      <c r="C128" s="18"/>
      <c r="D128" s="10" t="s">
        <v>4206</v>
      </c>
      <c r="E128" s="19"/>
    </row>
    <row r="129" ht="35.1" customHeight="1" spans="1:5">
      <c r="A129" s="20">
        <v>22</v>
      </c>
      <c r="B129" s="21" t="s">
        <v>490</v>
      </c>
      <c r="C129" s="22" t="s">
        <v>4207</v>
      </c>
      <c r="D129" s="23" t="s">
        <v>4208</v>
      </c>
      <c r="E129" s="24" t="str">
        <f>HYPERLINK("http://blogfile.huashijingji.com/BlogFile/174-刘智刚老师.zip","课程包下载")</f>
        <v>课程包下载</v>
      </c>
    </row>
    <row r="130" ht="35.1" customHeight="1" spans="1:5">
      <c r="A130" s="25"/>
      <c r="B130" s="26"/>
      <c r="C130" s="27"/>
      <c r="D130" s="23" t="s">
        <v>4209</v>
      </c>
      <c r="E130" s="28"/>
    </row>
    <row r="131" ht="35.1" customHeight="1" spans="1:5">
      <c r="A131" s="25"/>
      <c r="B131" s="26"/>
      <c r="C131" s="27"/>
      <c r="D131" s="23" t="s">
        <v>4210</v>
      </c>
      <c r="E131" s="28"/>
    </row>
    <row r="132" ht="35.1" customHeight="1" spans="1:5">
      <c r="A132" s="25"/>
      <c r="B132" s="26"/>
      <c r="C132" s="27"/>
      <c r="D132" s="23" t="s">
        <v>4211</v>
      </c>
      <c r="E132" s="28"/>
    </row>
    <row r="133" ht="35.1" customHeight="1" spans="1:5">
      <c r="A133" s="25"/>
      <c r="B133" s="26"/>
      <c r="C133" s="27"/>
      <c r="D133" s="23" t="s">
        <v>4212</v>
      </c>
      <c r="E133" s="28"/>
    </row>
    <row r="134" ht="35.1" customHeight="1" spans="1:5">
      <c r="A134" s="29"/>
      <c r="B134" s="30"/>
      <c r="C134" s="31"/>
      <c r="D134" s="23" t="s">
        <v>4213</v>
      </c>
      <c r="E134" s="32"/>
    </row>
    <row r="135" ht="35.1" customHeight="1" spans="1:5">
      <c r="A135" s="7">
        <v>23</v>
      </c>
      <c r="B135" s="8" t="s">
        <v>512</v>
      </c>
      <c r="C135" s="9" t="s">
        <v>4214</v>
      </c>
      <c r="D135" s="10" t="s">
        <v>4215</v>
      </c>
      <c r="E135" s="11" t="str">
        <f>HYPERLINK("http://blogfile.huashijingji.com/BlogFile/182-倪莉老师.zip","课程包下载")</f>
        <v>课程包下载</v>
      </c>
    </row>
    <row r="136" ht="35.1" customHeight="1" spans="1:5">
      <c r="A136" s="12"/>
      <c r="B136" s="13"/>
      <c r="C136" s="14"/>
      <c r="D136" s="10" t="s">
        <v>4216</v>
      </c>
      <c r="E136" s="15"/>
    </row>
    <row r="137" ht="35.1" customHeight="1" spans="1:5">
      <c r="A137" s="12"/>
      <c r="B137" s="13"/>
      <c r="C137" s="14"/>
      <c r="D137" s="10" t="s">
        <v>4217</v>
      </c>
      <c r="E137" s="15"/>
    </row>
    <row r="138" ht="35.1" customHeight="1" spans="1:5">
      <c r="A138" s="12"/>
      <c r="B138" s="13"/>
      <c r="C138" s="14"/>
      <c r="D138" s="10" t="s">
        <v>4218</v>
      </c>
      <c r="E138" s="15"/>
    </row>
    <row r="139" ht="35.1" customHeight="1" spans="1:5">
      <c r="A139" s="12"/>
      <c r="B139" s="13"/>
      <c r="C139" s="14"/>
      <c r="D139" s="10" t="s">
        <v>4219</v>
      </c>
      <c r="E139" s="15"/>
    </row>
    <row r="140" ht="35.1" customHeight="1" spans="1:5">
      <c r="A140" s="16"/>
      <c r="B140" s="17"/>
      <c r="C140" s="18"/>
      <c r="D140" s="10" t="s">
        <v>4220</v>
      </c>
      <c r="E140" s="19"/>
    </row>
    <row r="141" ht="35.1" customHeight="1" spans="1:5">
      <c r="A141" s="20">
        <v>24</v>
      </c>
      <c r="B141" s="21" t="s">
        <v>538</v>
      </c>
      <c r="C141" s="22" t="s">
        <v>4221</v>
      </c>
      <c r="D141" s="23" t="s">
        <v>4222</v>
      </c>
      <c r="E141" s="24" t="str">
        <f>HYPERLINK("http://blogfile.huashijingji.com/BlogFile/191-彭志升老师.zip","课程包下载")</f>
        <v>课程包下载</v>
      </c>
    </row>
    <row r="142" ht="35.1" customHeight="1" spans="1:5">
      <c r="A142" s="25"/>
      <c r="B142" s="26"/>
      <c r="C142" s="27"/>
      <c r="D142" s="23" t="s">
        <v>4223</v>
      </c>
      <c r="E142" s="28"/>
    </row>
    <row r="143" ht="35.1" customHeight="1" spans="1:5">
      <c r="A143" s="25"/>
      <c r="B143" s="26"/>
      <c r="C143" s="27"/>
      <c r="D143" s="23" t="s">
        <v>4224</v>
      </c>
      <c r="E143" s="28"/>
    </row>
    <row r="144" ht="35.1" customHeight="1" spans="1:5">
      <c r="A144" s="25"/>
      <c r="B144" s="26"/>
      <c r="C144" s="27"/>
      <c r="D144" s="23" t="s">
        <v>4225</v>
      </c>
      <c r="E144" s="28"/>
    </row>
    <row r="145" ht="35.1" customHeight="1" spans="1:5">
      <c r="A145" s="25"/>
      <c r="B145" s="26"/>
      <c r="C145" s="27"/>
      <c r="D145" s="23" t="s">
        <v>4226</v>
      </c>
      <c r="E145" s="28"/>
    </row>
    <row r="146" ht="35.1" customHeight="1" spans="1:5">
      <c r="A146" s="29"/>
      <c r="B146" s="30"/>
      <c r="C146" s="31"/>
      <c r="D146" s="23" t="s">
        <v>4227</v>
      </c>
      <c r="E146" s="32"/>
    </row>
    <row r="147" ht="35.1" customHeight="1" spans="1:5">
      <c r="A147" s="7">
        <v>25</v>
      </c>
      <c r="B147" s="8" t="s">
        <v>628</v>
      </c>
      <c r="C147" s="9" t="s">
        <v>4228</v>
      </c>
      <c r="D147" s="10" t="s">
        <v>4229</v>
      </c>
      <c r="E147" s="11" t="str">
        <f>HYPERLINK("http://blogfile.huashijingji.com/BlogFile/233-刘俊文老师.zip","课程包下载")</f>
        <v>课程包下载</v>
      </c>
    </row>
    <row r="148" ht="35.1" customHeight="1" spans="1:5">
      <c r="A148" s="12"/>
      <c r="B148" s="13"/>
      <c r="C148" s="14"/>
      <c r="D148" s="10" t="s">
        <v>4230</v>
      </c>
      <c r="E148" s="15"/>
    </row>
    <row r="149" ht="35.1" customHeight="1" spans="1:5">
      <c r="A149" s="12"/>
      <c r="B149" s="13"/>
      <c r="C149" s="14"/>
      <c r="D149" s="10" t="s">
        <v>4231</v>
      </c>
      <c r="E149" s="15"/>
    </row>
    <row r="150" ht="35.1" customHeight="1" spans="1:5">
      <c r="A150" s="12"/>
      <c r="B150" s="13"/>
      <c r="C150" s="14"/>
      <c r="D150" s="10" t="s">
        <v>4232</v>
      </c>
      <c r="E150" s="15"/>
    </row>
    <row r="151" ht="35.1" customHeight="1" spans="1:5">
      <c r="A151" s="12"/>
      <c r="B151" s="13"/>
      <c r="C151" s="14"/>
      <c r="D151" s="10" t="s">
        <v>4233</v>
      </c>
      <c r="E151" s="15"/>
    </row>
    <row r="152" ht="35.1" customHeight="1" spans="1:5">
      <c r="A152" s="16"/>
      <c r="B152" s="17"/>
      <c r="C152" s="18"/>
      <c r="D152" s="10" t="s">
        <v>4234</v>
      </c>
      <c r="E152" s="19"/>
    </row>
    <row r="153" ht="35.1" customHeight="1" spans="1:5">
      <c r="A153" s="20">
        <v>26</v>
      </c>
      <c r="B153" s="21" t="s">
        <v>718</v>
      </c>
      <c r="C153" s="22" t="s">
        <v>4235</v>
      </c>
      <c r="D153" s="23" t="s">
        <v>4236</v>
      </c>
      <c r="E153" s="24" t="str">
        <f>HYPERLINK("http://blogfile.huashijingji.com/BlogFile/271-肖广老师.zip","课程包下载")</f>
        <v>课程包下载</v>
      </c>
    </row>
    <row r="154" ht="35.1" customHeight="1" spans="1:5">
      <c r="A154" s="25"/>
      <c r="B154" s="26"/>
      <c r="C154" s="27"/>
      <c r="D154" s="23" t="s">
        <v>4237</v>
      </c>
      <c r="E154" s="28"/>
    </row>
    <row r="155" ht="35.1" customHeight="1" spans="1:5">
      <c r="A155" s="25"/>
      <c r="B155" s="26"/>
      <c r="C155" s="27"/>
      <c r="D155" s="23" t="s">
        <v>4238</v>
      </c>
      <c r="E155" s="28"/>
    </row>
    <row r="156" ht="35.1" customHeight="1" spans="1:5">
      <c r="A156" s="25"/>
      <c r="B156" s="26"/>
      <c r="C156" s="27"/>
      <c r="D156" s="23" t="s">
        <v>4239</v>
      </c>
      <c r="E156" s="28"/>
    </row>
    <row r="157" ht="35.1" customHeight="1" spans="1:5">
      <c r="A157" s="25"/>
      <c r="B157" s="26"/>
      <c r="C157" s="27"/>
      <c r="D157" s="23" t="s">
        <v>4240</v>
      </c>
      <c r="E157" s="28"/>
    </row>
    <row r="158" ht="35.1" customHeight="1" spans="1:5">
      <c r="A158" s="29"/>
      <c r="B158" s="30"/>
      <c r="C158" s="31"/>
      <c r="D158" s="23" t="s">
        <v>4241</v>
      </c>
      <c r="E158" s="32"/>
    </row>
    <row r="159" ht="35.1" customHeight="1" spans="1:5">
      <c r="A159" s="7">
        <v>27</v>
      </c>
      <c r="B159" s="8" t="s">
        <v>787</v>
      </c>
      <c r="C159" s="9" t="s">
        <v>4242</v>
      </c>
      <c r="D159" s="10" t="s">
        <v>4243</v>
      </c>
      <c r="E159" s="11" t="str">
        <f>HYPERLINK("http://blogfile.huashijingji.com/BlogFile/298-李艳萍老师.zip","课程包下载")</f>
        <v>课程包下载</v>
      </c>
    </row>
    <row r="160" ht="35.1" customHeight="1" spans="1:5">
      <c r="A160" s="12"/>
      <c r="B160" s="13"/>
      <c r="C160" s="14"/>
      <c r="D160" s="10" t="s">
        <v>4244</v>
      </c>
      <c r="E160" s="15"/>
    </row>
    <row r="161" ht="35.1" customHeight="1" spans="1:5">
      <c r="A161" s="12"/>
      <c r="B161" s="13"/>
      <c r="C161" s="14"/>
      <c r="D161" s="10" t="s">
        <v>4245</v>
      </c>
      <c r="E161" s="15"/>
    </row>
    <row r="162" ht="35.1" customHeight="1" spans="1:5">
      <c r="A162" s="12"/>
      <c r="B162" s="13"/>
      <c r="C162" s="14"/>
      <c r="D162" s="10" t="s">
        <v>4246</v>
      </c>
      <c r="E162" s="15"/>
    </row>
    <row r="163" ht="35.1" customHeight="1" spans="1:5">
      <c r="A163" s="12"/>
      <c r="B163" s="13"/>
      <c r="C163" s="14"/>
      <c r="D163" s="10" t="s">
        <v>4247</v>
      </c>
      <c r="E163" s="15"/>
    </row>
    <row r="164" ht="35.1" customHeight="1" spans="1:5">
      <c r="A164" s="16"/>
      <c r="B164" s="17"/>
      <c r="C164" s="18"/>
      <c r="D164" s="10" t="s">
        <v>4248</v>
      </c>
      <c r="E164" s="19"/>
    </row>
    <row r="165" ht="35.1" customHeight="1" spans="1:5">
      <c r="A165" s="20">
        <v>28</v>
      </c>
      <c r="B165" s="21" t="s">
        <v>914</v>
      </c>
      <c r="C165" s="22" t="s">
        <v>4249</v>
      </c>
      <c r="D165" s="23" t="s">
        <v>4250</v>
      </c>
      <c r="E165" s="24" t="str">
        <f>HYPERLINK("http://blogfile.huashijingji.com/BlogFile/353-苏黎老师.zip","课程包下载")</f>
        <v>课程包下载</v>
      </c>
    </row>
    <row r="166" ht="35.1" customHeight="1" spans="1:5">
      <c r="A166" s="25"/>
      <c r="B166" s="26"/>
      <c r="C166" s="27"/>
      <c r="D166" s="23" t="s">
        <v>4251</v>
      </c>
      <c r="E166" s="28"/>
    </row>
    <row r="167" ht="35.1" customHeight="1" spans="1:5">
      <c r="A167" s="25"/>
      <c r="B167" s="26"/>
      <c r="C167" s="27"/>
      <c r="D167" s="23" t="s">
        <v>4252</v>
      </c>
      <c r="E167" s="28"/>
    </row>
    <row r="168" ht="35.1" customHeight="1" spans="1:5">
      <c r="A168" s="25"/>
      <c r="B168" s="26"/>
      <c r="C168" s="27"/>
      <c r="D168" s="23" t="s">
        <v>4253</v>
      </c>
      <c r="E168" s="28"/>
    </row>
    <row r="169" ht="35.1" customHeight="1" spans="1:5">
      <c r="A169" s="25"/>
      <c r="B169" s="26"/>
      <c r="C169" s="27"/>
      <c r="D169" s="23" t="s">
        <v>4254</v>
      </c>
      <c r="E169" s="28"/>
    </row>
    <row r="170" ht="35.1" customHeight="1" spans="1:5">
      <c r="A170" s="29"/>
      <c r="B170" s="30"/>
      <c r="C170" s="31"/>
      <c r="D170" s="23" t="s">
        <v>4255</v>
      </c>
      <c r="E170" s="32"/>
    </row>
    <row r="171" ht="35.1" customHeight="1" spans="1:5">
      <c r="A171" s="7">
        <v>29</v>
      </c>
      <c r="B171" s="8" t="s">
        <v>1287</v>
      </c>
      <c r="C171" s="9" t="s">
        <v>4256</v>
      </c>
      <c r="D171" s="10" t="s">
        <v>4257</v>
      </c>
      <c r="E171" s="11" t="str">
        <f>HYPERLINK("http://blogfile.huashijingji.com/BlogFile/486-张罗群老师.zip","课程包下载")</f>
        <v>课程包下载</v>
      </c>
    </row>
    <row r="172" ht="35.1" customHeight="1" spans="1:5">
      <c r="A172" s="12"/>
      <c r="B172" s="13"/>
      <c r="C172" s="14"/>
      <c r="D172" s="10" t="s">
        <v>4258</v>
      </c>
      <c r="E172" s="15"/>
    </row>
    <row r="173" ht="35.1" customHeight="1" spans="1:5">
      <c r="A173" s="12"/>
      <c r="B173" s="13"/>
      <c r="C173" s="14"/>
      <c r="D173" s="10" t="s">
        <v>4259</v>
      </c>
      <c r="E173" s="15"/>
    </row>
    <row r="174" ht="35.1" customHeight="1" spans="1:5">
      <c r="A174" s="12"/>
      <c r="B174" s="13"/>
      <c r="C174" s="14"/>
      <c r="D174" s="10" t="s">
        <v>4260</v>
      </c>
      <c r="E174" s="15"/>
    </row>
    <row r="175" ht="35.1" customHeight="1" spans="1:5">
      <c r="A175" s="12"/>
      <c r="B175" s="13"/>
      <c r="C175" s="14"/>
      <c r="D175" s="10" t="s">
        <v>4261</v>
      </c>
      <c r="E175" s="15"/>
    </row>
    <row r="176" ht="35.1" customHeight="1" spans="1:5">
      <c r="A176" s="16"/>
      <c r="B176" s="17"/>
      <c r="C176" s="18"/>
      <c r="D176" s="10" t="s">
        <v>4262</v>
      </c>
      <c r="E176" s="19"/>
    </row>
    <row r="177" ht="35.1" customHeight="1" spans="1:5">
      <c r="A177" s="20">
        <v>30</v>
      </c>
      <c r="B177" s="21" t="s">
        <v>1334</v>
      </c>
      <c r="C177" s="22" t="s">
        <v>4263</v>
      </c>
      <c r="D177" s="23" t="s">
        <v>4264</v>
      </c>
      <c r="E177" s="24" t="str">
        <f>HYPERLINK("http://blogfile.huashijingji.com/BlogFile/501-张玺老师.zip","课程包下载")</f>
        <v>课程包下载</v>
      </c>
    </row>
    <row r="178" ht="35.1" customHeight="1" spans="1:5">
      <c r="A178" s="25"/>
      <c r="B178" s="26"/>
      <c r="C178" s="27"/>
      <c r="D178" s="23" t="s">
        <v>4265</v>
      </c>
      <c r="E178" s="28"/>
    </row>
    <row r="179" ht="35.1" customHeight="1" spans="1:5">
      <c r="A179" s="25"/>
      <c r="B179" s="26"/>
      <c r="C179" s="27"/>
      <c r="D179" s="23" t="s">
        <v>4266</v>
      </c>
      <c r="E179" s="28"/>
    </row>
    <row r="180" ht="35.1" customHeight="1" spans="1:5">
      <c r="A180" s="25"/>
      <c r="B180" s="26"/>
      <c r="C180" s="27"/>
      <c r="D180" s="23" t="s">
        <v>4267</v>
      </c>
      <c r="E180" s="28"/>
    </row>
    <row r="181" ht="35.1" customHeight="1" spans="1:5">
      <c r="A181" s="25"/>
      <c r="B181" s="26"/>
      <c r="C181" s="27"/>
      <c r="D181" s="23" t="s">
        <v>4268</v>
      </c>
      <c r="E181" s="28"/>
    </row>
    <row r="182" ht="35.1" customHeight="1" spans="1:5">
      <c r="A182" s="29"/>
      <c r="B182" s="30"/>
      <c r="C182" s="31"/>
      <c r="D182" s="23" t="s">
        <v>4269</v>
      </c>
      <c r="E182" s="32"/>
    </row>
    <row r="183" ht="35.1" customHeight="1" spans="1:5">
      <c r="A183" s="7">
        <v>31</v>
      </c>
      <c r="B183" s="8" t="s">
        <v>287</v>
      </c>
      <c r="C183" s="9" t="s">
        <v>4270</v>
      </c>
      <c r="D183" s="10" t="s">
        <v>4132</v>
      </c>
      <c r="E183" s="11" t="str">
        <f>HYPERLINK("http://blogfile.huashijingji.com/BlogFile/91-钱俊老师.zip","课程包下载")</f>
        <v>课程包下载</v>
      </c>
    </row>
    <row r="184" ht="35.1" customHeight="1" spans="1:5">
      <c r="A184" s="12"/>
      <c r="B184" s="13"/>
      <c r="C184" s="14"/>
      <c r="D184" s="10" t="s">
        <v>4271</v>
      </c>
      <c r="E184" s="15"/>
    </row>
    <row r="185" ht="35.1" customHeight="1" spans="1:5">
      <c r="A185" s="12"/>
      <c r="B185" s="13"/>
      <c r="C185" s="14"/>
      <c r="D185" s="10" t="s">
        <v>4272</v>
      </c>
      <c r="E185" s="15"/>
    </row>
    <row r="186" ht="35.1" customHeight="1" spans="1:5">
      <c r="A186" s="12"/>
      <c r="B186" s="13"/>
      <c r="C186" s="14"/>
      <c r="D186" s="10" t="s">
        <v>4273</v>
      </c>
      <c r="E186" s="15"/>
    </row>
    <row r="187" ht="35.1" customHeight="1" spans="1:5">
      <c r="A187" s="12"/>
      <c r="B187" s="13"/>
      <c r="C187" s="14"/>
      <c r="D187" s="10" t="s">
        <v>4274</v>
      </c>
      <c r="E187" s="15"/>
    </row>
    <row r="188" ht="35.1" customHeight="1" spans="1:5">
      <c r="A188" s="16"/>
      <c r="B188" s="17"/>
      <c r="C188" s="18"/>
      <c r="D188" s="10" t="s">
        <v>4275</v>
      </c>
      <c r="E188" s="19"/>
    </row>
    <row r="189" ht="35.1" customHeight="1" spans="1:5">
      <c r="A189" s="20">
        <v>32</v>
      </c>
      <c r="B189" s="21" t="s">
        <v>371</v>
      </c>
      <c r="C189" s="22" t="s">
        <v>4276</v>
      </c>
      <c r="D189" s="23" t="s">
        <v>4277</v>
      </c>
      <c r="E189" s="24" t="str">
        <f>HYPERLINK("http://blogfile.huashijingji.com/BlogFile/118-周云飞老师.zip","课程包下载")</f>
        <v>课程包下载</v>
      </c>
    </row>
    <row r="190" ht="35.1" customHeight="1" spans="1:5">
      <c r="A190" s="25"/>
      <c r="B190" s="26"/>
      <c r="C190" s="27"/>
      <c r="D190" s="23" t="s">
        <v>4278</v>
      </c>
      <c r="E190" s="28"/>
    </row>
    <row r="191" ht="35.1" customHeight="1" spans="1:5">
      <c r="A191" s="25"/>
      <c r="B191" s="26"/>
      <c r="C191" s="27"/>
      <c r="D191" s="23" t="s">
        <v>4279</v>
      </c>
      <c r="E191" s="28"/>
    </row>
    <row r="192" ht="35.1" customHeight="1" spans="1:5">
      <c r="A192" s="25"/>
      <c r="B192" s="26"/>
      <c r="C192" s="27"/>
      <c r="D192" s="23" t="s">
        <v>4280</v>
      </c>
      <c r="E192" s="28"/>
    </row>
    <row r="193" ht="35.1" customHeight="1" spans="1:5">
      <c r="A193" s="25"/>
      <c r="B193" s="26"/>
      <c r="C193" s="27"/>
      <c r="D193" s="23" t="s">
        <v>4281</v>
      </c>
      <c r="E193" s="28"/>
    </row>
    <row r="194" ht="35.1" customHeight="1" spans="1:5">
      <c r="A194" s="29"/>
      <c r="B194" s="30"/>
      <c r="C194" s="31"/>
      <c r="D194" s="23" t="s">
        <v>4282</v>
      </c>
      <c r="E194" s="32"/>
    </row>
    <row r="195" ht="35.1" customHeight="1" spans="1:5">
      <c r="A195" s="7">
        <v>33</v>
      </c>
      <c r="B195" s="8" t="s">
        <v>615</v>
      </c>
      <c r="C195" s="9" t="s">
        <v>4283</v>
      </c>
      <c r="D195" s="10" t="s">
        <v>4284</v>
      </c>
      <c r="E195" s="11" t="str">
        <f>HYPERLINK("http://blogfile.huashijingji.com/BlogFile/230-李杨老师.zip","课程包下载")</f>
        <v>课程包下载</v>
      </c>
    </row>
    <row r="196" ht="35.1" customHeight="1" spans="1:5">
      <c r="A196" s="12"/>
      <c r="B196" s="13"/>
      <c r="C196" s="14"/>
      <c r="D196" s="10" t="s">
        <v>4285</v>
      </c>
      <c r="E196" s="15"/>
    </row>
    <row r="197" ht="35.1" customHeight="1" spans="1:5">
      <c r="A197" s="12"/>
      <c r="B197" s="13"/>
      <c r="C197" s="14"/>
      <c r="D197" s="10" t="s">
        <v>4286</v>
      </c>
      <c r="E197" s="15"/>
    </row>
    <row r="198" ht="35.1" customHeight="1" spans="1:5">
      <c r="A198" s="12"/>
      <c r="B198" s="13"/>
      <c r="C198" s="14"/>
      <c r="D198" s="10" t="s">
        <v>4287</v>
      </c>
      <c r="E198" s="15"/>
    </row>
    <row r="199" ht="35.1" customHeight="1" spans="1:5">
      <c r="A199" s="12"/>
      <c r="B199" s="13"/>
      <c r="C199" s="14"/>
      <c r="D199" s="10" t="s">
        <v>4288</v>
      </c>
      <c r="E199" s="15"/>
    </row>
    <row r="200" ht="35.1" customHeight="1" spans="1:5">
      <c r="A200" s="16"/>
      <c r="B200" s="17"/>
      <c r="C200" s="18"/>
      <c r="D200" s="10" t="s">
        <v>4289</v>
      </c>
      <c r="E200" s="19"/>
    </row>
    <row r="201" ht="35.1" customHeight="1" spans="1:5">
      <c r="A201" s="20">
        <v>34</v>
      </c>
      <c r="B201" s="21" t="s">
        <v>699</v>
      </c>
      <c r="C201" s="22" t="s">
        <v>4290</v>
      </c>
      <c r="D201" s="23" t="s">
        <v>4291</v>
      </c>
      <c r="E201" s="24" t="str">
        <f>HYPERLINK("http://blogfile.huashijingji.com/BlogFile/263-万里老师.zip","课程包下载")</f>
        <v>课程包下载</v>
      </c>
    </row>
    <row r="202" ht="35.1" customHeight="1" spans="1:5">
      <c r="A202" s="25"/>
      <c r="B202" s="26"/>
      <c r="C202" s="27"/>
      <c r="D202" s="23" t="s">
        <v>4292</v>
      </c>
      <c r="E202" s="28"/>
    </row>
    <row r="203" ht="35.1" customHeight="1" spans="1:5">
      <c r="A203" s="25"/>
      <c r="B203" s="26"/>
      <c r="C203" s="27"/>
      <c r="D203" s="23" t="s">
        <v>4293</v>
      </c>
      <c r="E203" s="28"/>
    </row>
    <row r="204" ht="35.1" customHeight="1" spans="1:5">
      <c r="A204" s="25"/>
      <c r="B204" s="26"/>
      <c r="C204" s="27"/>
      <c r="D204" s="23" t="s">
        <v>4294</v>
      </c>
      <c r="E204" s="28"/>
    </row>
    <row r="205" ht="35.1" customHeight="1" spans="1:5">
      <c r="A205" s="25"/>
      <c r="B205" s="26"/>
      <c r="C205" s="27"/>
      <c r="D205" s="23" t="s">
        <v>4295</v>
      </c>
      <c r="E205" s="28"/>
    </row>
    <row r="206" ht="35.1" customHeight="1" spans="1:5">
      <c r="A206" s="29"/>
      <c r="B206" s="30"/>
      <c r="C206" s="31"/>
      <c r="D206" s="23" t="s">
        <v>4296</v>
      </c>
      <c r="E206" s="32"/>
    </row>
    <row r="207" ht="35.1" customHeight="1" spans="1:5">
      <c r="A207" s="7">
        <v>35</v>
      </c>
      <c r="B207" s="8" t="s">
        <v>862</v>
      </c>
      <c r="C207" s="9" t="s">
        <v>4297</v>
      </c>
      <c r="D207" s="10" t="s">
        <v>4298</v>
      </c>
      <c r="E207" s="11" t="str">
        <f>HYPERLINK("http://blogfile.huashijingji.com/BlogFile/331-王可妮老师.zip","课程包下载")</f>
        <v>课程包下载</v>
      </c>
    </row>
    <row r="208" ht="35.1" customHeight="1" spans="1:5">
      <c r="A208" s="12"/>
      <c r="B208" s="13"/>
      <c r="C208" s="14"/>
      <c r="D208" s="10" t="s">
        <v>4299</v>
      </c>
      <c r="E208" s="15"/>
    </row>
    <row r="209" ht="35.1" customHeight="1" spans="1:5">
      <c r="A209" s="12"/>
      <c r="B209" s="13"/>
      <c r="C209" s="14"/>
      <c r="D209" s="10" t="s">
        <v>4300</v>
      </c>
      <c r="E209" s="15"/>
    </row>
    <row r="210" ht="35.1" customHeight="1" spans="1:5">
      <c r="A210" s="12"/>
      <c r="B210" s="13"/>
      <c r="C210" s="14"/>
      <c r="D210" s="10" t="s">
        <v>4301</v>
      </c>
      <c r="E210" s="15"/>
    </row>
    <row r="211" ht="35.1" customHeight="1" spans="1:5">
      <c r="A211" s="12"/>
      <c r="B211" s="13"/>
      <c r="C211" s="14"/>
      <c r="D211" s="10" t="s">
        <v>4302</v>
      </c>
      <c r="E211" s="15"/>
    </row>
    <row r="212" ht="35.1" customHeight="1" spans="1:5">
      <c r="A212" s="16"/>
      <c r="B212" s="17"/>
      <c r="C212" s="18"/>
      <c r="D212" s="10" t="s">
        <v>4303</v>
      </c>
      <c r="E212" s="19"/>
    </row>
    <row r="213" ht="35.1" customHeight="1" spans="1:5">
      <c r="A213" s="20">
        <v>36</v>
      </c>
      <c r="B213" s="21" t="s">
        <v>993</v>
      </c>
      <c r="C213" s="22" t="s">
        <v>4304</v>
      </c>
      <c r="D213" s="23" t="s">
        <v>4305</v>
      </c>
      <c r="E213" s="24" t="str">
        <f>HYPERLINK("http://blogfile.huashijingji.com/BlogFile/371-潘玉良老师.zip","课程包下载")</f>
        <v>课程包下载</v>
      </c>
    </row>
    <row r="214" ht="35.1" customHeight="1" spans="1:5">
      <c r="A214" s="25"/>
      <c r="B214" s="26"/>
      <c r="C214" s="27"/>
      <c r="D214" s="23" t="s">
        <v>4306</v>
      </c>
      <c r="E214" s="28"/>
    </row>
    <row r="215" ht="35.1" customHeight="1" spans="1:5">
      <c r="A215" s="25"/>
      <c r="B215" s="26"/>
      <c r="C215" s="27"/>
      <c r="D215" s="23" t="s">
        <v>4307</v>
      </c>
      <c r="E215" s="28"/>
    </row>
    <row r="216" ht="35.1" customHeight="1" spans="1:5">
      <c r="A216" s="25"/>
      <c r="B216" s="26"/>
      <c r="C216" s="27"/>
      <c r="D216" s="23" t="s">
        <v>4308</v>
      </c>
      <c r="E216" s="28"/>
    </row>
    <row r="217" ht="35.1" customHeight="1" spans="1:5">
      <c r="A217" s="25"/>
      <c r="B217" s="26"/>
      <c r="C217" s="27"/>
      <c r="D217" s="23" t="s">
        <v>4309</v>
      </c>
      <c r="E217" s="28"/>
    </row>
    <row r="218" ht="35.1" customHeight="1" spans="1:5">
      <c r="A218" s="29"/>
      <c r="B218" s="30"/>
      <c r="C218" s="31"/>
      <c r="D218" s="23" t="s">
        <v>4310</v>
      </c>
      <c r="E218" s="32"/>
    </row>
    <row r="219" ht="35.1" customHeight="1" spans="1:5">
      <c r="A219" s="7">
        <v>37</v>
      </c>
      <c r="B219" s="8" t="s">
        <v>1521</v>
      </c>
      <c r="C219" s="9" t="s">
        <v>4311</v>
      </c>
      <c r="D219" s="10" t="s">
        <v>4312</v>
      </c>
      <c r="E219" s="11" t="str">
        <f>HYPERLINK("http://blogfile.huashijingji.com/BlogFile/566-吴艳雯老师.zip","课程包下载")</f>
        <v>课程包下载</v>
      </c>
    </row>
    <row r="220" ht="35.1" customHeight="1" spans="1:5">
      <c r="A220" s="12"/>
      <c r="B220" s="13"/>
      <c r="C220" s="14"/>
      <c r="D220" s="10" t="s">
        <v>4313</v>
      </c>
      <c r="E220" s="15"/>
    </row>
    <row r="221" ht="35.1" customHeight="1" spans="1:5">
      <c r="A221" s="12"/>
      <c r="B221" s="13"/>
      <c r="C221" s="14"/>
      <c r="D221" s="10" t="s">
        <v>4314</v>
      </c>
      <c r="E221" s="15"/>
    </row>
    <row r="222" ht="35.1" customHeight="1" spans="1:5">
      <c r="A222" s="12"/>
      <c r="B222" s="13"/>
      <c r="C222" s="14"/>
      <c r="D222" s="10" t="s">
        <v>4315</v>
      </c>
      <c r="E222" s="15"/>
    </row>
    <row r="223" ht="35.1" customHeight="1" spans="1:5">
      <c r="A223" s="12"/>
      <c r="B223" s="13"/>
      <c r="C223" s="14"/>
      <c r="D223" s="10" t="s">
        <v>4316</v>
      </c>
      <c r="E223" s="15"/>
    </row>
    <row r="224" ht="35.1" customHeight="1" spans="1:5">
      <c r="A224" s="16"/>
      <c r="B224" s="17"/>
      <c r="C224" s="18"/>
      <c r="D224" s="10" t="s">
        <v>4317</v>
      </c>
      <c r="E224" s="19"/>
    </row>
    <row r="225" ht="35.1" customHeight="1" spans="1:5">
      <c r="A225" s="20">
        <v>38</v>
      </c>
      <c r="B225" s="21" t="s">
        <v>2132</v>
      </c>
      <c r="C225" s="22" t="s">
        <v>4318</v>
      </c>
      <c r="D225" s="23" t="s">
        <v>4319</v>
      </c>
      <c r="E225" s="24" t="str">
        <f>HYPERLINK("http://blogfile.huashijingji.com/BlogFile/732-张小平老师.zip","课程包下载")</f>
        <v>课程包下载</v>
      </c>
    </row>
    <row r="226" ht="35.1" customHeight="1" spans="1:5">
      <c r="A226" s="25"/>
      <c r="B226" s="26"/>
      <c r="C226" s="27"/>
      <c r="D226" s="23" t="s">
        <v>4320</v>
      </c>
      <c r="E226" s="28"/>
    </row>
    <row r="227" ht="35.1" customHeight="1" spans="1:5">
      <c r="A227" s="25"/>
      <c r="B227" s="26"/>
      <c r="C227" s="27"/>
      <c r="D227" s="23" t="s">
        <v>4321</v>
      </c>
      <c r="E227" s="28"/>
    </row>
    <row r="228" ht="35.1" customHeight="1" spans="1:5">
      <c r="A228" s="25"/>
      <c r="B228" s="26"/>
      <c r="C228" s="27"/>
      <c r="D228" s="23" t="s">
        <v>4322</v>
      </c>
      <c r="E228" s="28"/>
    </row>
    <row r="229" ht="35.1" customHeight="1" spans="1:5">
      <c r="A229" s="25"/>
      <c r="B229" s="26"/>
      <c r="C229" s="27"/>
      <c r="D229" s="23" t="s">
        <v>4323</v>
      </c>
      <c r="E229" s="28"/>
    </row>
    <row r="230" ht="35.1" customHeight="1" spans="1:5">
      <c r="A230" s="29"/>
      <c r="B230" s="30"/>
      <c r="C230" s="31"/>
      <c r="D230" s="23" t="s">
        <v>4324</v>
      </c>
      <c r="E230" s="32"/>
    </row>
    <row r="231" ht="35.1" customHeight="1" spans="1:5">
      <c r="A231" s="7">
        <v>39</v>
      </c>
      <c r="B231" s="8" t="s">
        <v>562</v>
      </c>
      <c r="C231" s="9" t="s">
        <v>4325</v>
      </c>
      <c r="D231" s="10" t="s">
        <v>4326</v>
      </c>
      <c r="E231" s="11" t="str">
        <f>HYPERLINK("http://blogfile.huashijingji.com/BlogFile/205-萧湘老师.zip","课程包下载")</f>
        <v>课程包下载</v>
      </c>
    </row>
    <row r="232" ht="35.1" customHeight="1" spans="1:5">
      <c r="A232" s="12"/>
      <c r="B232" s="13"/>
      <c r="C232" s="14"/>
      <c r="D232" s="10" t="s">
        <v>4327</v>
      </c>
      <c r="E232" s="15"/>
    </row>
    <row r="233" ht="35.1" customHeight="1" spans="1:5">
      <c r="A233" s="12"/>
      <c r="B233" s="13"/>
      <c r="C233" s="14"/>
      <c r="D233" s="10" t="s">
        <v>4328</v>
      </c>
      <c r="E233" s="15"/>
    </row>
    <row r="234" ht="35.1" customHeight="1" spans="1:5">
      <c r="A234" s="12"/>
      <c r="B234" s="13"/>
      <c r="C234" s="14"/>
      <c r="D234" s="10" t="s">
        <v>4329</v>
      </c>
      <c r="E234" s="15"/>
    </row>
    <row r="235" ht="35.1" customHeight="1" spans="1:5">
      <c r="A235" s="12"/>
      <c r="B235" s="13"/>
      <c r="C235" s="14"/>
      <c r="D235" s="10" t="s">
        <v>4330</v>
      </c>
      <c r="E235" s="15"/>
    </row>
    <row r="236" ht="35.1" customHeight="1" spans="1:5">
      <c r="A236" s="16"/>
      <c r="B236" s="17"/>
      <c r="C236" s="18"/>
      <c r="D236" s="10" t="s">
        <v>4331</v>
      </c>
      <c r="E236" s="19"/>
    </row>
    <row r="237" ht="35.1" customHeight="1" spans="1:5">
      <c r="A237" s="20">
        <v>40</v>
      </c>
      <c r="B237" s="21" t="s">
        <v>684</v>
      </c>
      <c r="C237" s="22" t="s">
        <v>4332</v>
      </c>
      <c r="D237" s="23" t="s">
        <v>4333</v>
      </c>
      <c r="E237" s="24" t="str">
        <f>HYPERLINK("http://blogfile.huashijingji.com/BlogFile/251-李桂仙老师.zip","课程包下载")</f>
        <v>课程包下载</v>
      </c>
    </row>
    <row r="238" ht="35.1" customHeight="1" spans="1:5">
      <c r="A238" s="25"/>
      <c r="B238" s="26"/>
      <c r="C238" s="27"/>
      <c r="D238" s="23" t="s">
        <v>4334</v>
      </c>
      <c r="E238" s="28"/>
    </row>
    <row r="239" ht="35.1" customHeight="1" spans="1:5">
      <c r="A239" s="25"/>
      <c r="B239" s="26"/>
      <c r="C239" s="27"/>
      <c r="D239" s="23" t="s">
        <v>4335</v>
      </c>
      <c r="E239" s="28"/>
    </row>
    <row r="240" ht="35.1" customHeight="1" spans="1:5">
      <c r="A240" s="25"/>
      <c r="B240" s="26"/>
      <c r="C240" s="27"/>
      <c r="D240" s="23" t="s">
        <v>4336</v>
      </c>
      <c r="E240" s="28"/>
    </row>
    <row r="241" ht="35.1" customHeight="1" spans="1:5">
      <c r="A241" s="25"/>
      <c r="B241" s="26"/>
      <c r="C241" s="27"/>
      <c r="D241" s="23" t="s">
        <v>4337</v>
      </c>
      <c r="E241" s="28"/>
    </row>
    <row r="242" ht="35.1" customHeight="1" spans="1:5">
      <c r="A242" s="29"/>
      <c r="B242" s="30"/>
      <c r="C242" s="31"/>
      <c r="D242" s="23" t="s">
        <v>4338</v>
      </c>
      <c r="E242" s="32"/>
    </row>
    <row r="243" ht="35.1" customHeight="1" spans="1:5">
      <c r="A243" s="7">
        <v>41</v>
      </c>
      <c r="B243" s="8" t="s">
        <v>878</v>
      </c>
      <c r="C243" s="9" t="s">
        <v>4339</v>
      </c>
      <c r="D243" s="10" t="s">
        <v>4340</v>
      </c>
      <c r="E243" s="11" t="str">
        <f>HYPERLINK("http://blogfile.huashijingji.com/BlogFile/335-邱明老师.zip","课程包下载")</f>
        <v>课程包下载</v>
      </c>
    </row>
    <row r="244" ht="35.1" customHeight="1" spans="1:5">
      <c r="A244" s="12"/>
      <c r="B244" s="13"/>
      <c r="C244" s="14"/>
      <c r="D244" s="10" t="s">
        <v>4341</v>
      </c>
      <c r="E244" s="15"/>
    </row>
    <row r="245" ht="35.1" customHeight="1" spans="1:5">
      <c r="A245" s="12"/>
      <c r="B245" s="13"/>
      <c r="C245" s="14"/>
      <c r="D245" s="10" t="s">
        <v>4342</v>
      </c>
      <c r="E245" s="15"/>
    </row>
    <row r="246" ht="35.1" customHeight="1" spans="1:5">
      <c r="A246" s="12"/>
      <c r="B246" s="13"/>
      <c r="C246" s="14"/>
      <c r="D246" s="10" t="s">
        <v>4343</v>
      </c>
      <c r="E246" s="15"/>
    </row>
    <row r="247" ht="35.1" customHeight="1" spans="1:5">
      <c r="A247" s="12"/>
      <c r="B247" s="13"/>
      <c r="C247" s="14"/>
      <c r="D247" s="10" t="s">
        <v>4344</v>
      </c>
      <c r="E247" s="15"/>
    </row>
    <row r="248" ht="35.1" customHeight="1" spans="1:5">
      <c r="A248" s="16"/>
      <c r="B248" s="17"/>
      <c r="C248" s="18"/>
      <c r="D248" s="10" t="s">
        <v>4345</v>
      </c>
      <c r="E248" s="19"/>
    </row>
    <row r="249" ht="35.1" customHeight="1" spans="1:5">
      <c r="A249" s="20">
        <v>42</v>
      </c>
      <c r="B249" s="21" t="s">
        <v>887</v>
      </c>
      <c r="C249" s="22" t="s">
        <v>4346</v>
      </c>
      <c r="D249" s="23" t="s">
        <v>4347</v>
      </c>
      <c r="E249" s="24" t="str">
        <f>HYPERLINK("http://blogfile.huashijingji.com/BlogFile/339-马骏老师.zip","课程包下载")</f>
        <v>课程包下载</v>
      </c>
    </row>
    <row r="250" ht="35.1" customHeight="1" spans="1:5">
      <c r="A250" s="25"/>
      <c r="B250" s="26"/>
      <c r="C250" s="27"/>
      <c r="D250" s="23" t="s">
        <v>4348</v>
      </c>
      <c r="E250" s="28"/>
    </row>
    <row r="251" ht="35.1" customHeight="1" spans="1:5">
      <c r="A251" s="25"/>
      <c r="B251" s="26"/>
      <c r="C251" s="27"/>
      <c r="D251" s="23" t="s">
        <v>4349</v>
      </c>
      <c r="E251" s="28"/>
    </row>
    <row r="252" ht="35.1" customHeight="1" spans="1:5">
      <c r="A252" s="25"/>
      <c r="B252" s="26"/>
      <c r="C252" s="27"/>
      <c r="D252" s="23" t="s">
        <v>4350</v>
      </c>
      <c r="E252" s="28"/>
    </row>
    <row r="253" ht="35.1" customHeight="1" spans="1:5">
      <c r="A253" s="25"/>
      <c r="B253" s="26"/>
      <c r="C253" s="27"/>
      <c r="D253" s="23" t="s">
        <v>4351</v>
      </c>
      <c r="E253" s="28"/>
    </row>
    <row r="254" ht="35.1" customHeight="1" spans="1:5">
      <c r="A254" s="29"/>
      <c r="B254" s="30"/>
      <c r="C254" s="31"/>
      <c r="D254" s="23" t="s">
        <v>4352</v>
      </c>
      <c r="E254" s="32"/>
    </row>
    <row r="255" ht="35.1" customHeight="1" spans="1:5">
      <c r="A255" s="7">
        <v>43</v>
      </c>
      <c r="B255" s="8" t="s">
        <v>1156</v>
      </c>
      <c r="C255" s="9" t="s">
        <v>4353</v>
      </c>
      <c r="D255" s="10" t="s">
        <v>4354</v>
      </c>
      <c r="E255" s="11" t="str">
        <f>HYPERLINK("http://blogfile.huashijingji.com/BlogFile/429-闫金星老师.zip","课程包下载")</f>
        <v>课程包下载</v>
      </c>
    </row>
    <row r="256" ht="35.1" customHeight="1" spans="1:5">
      <c r="A256" s="12"/>
      <c r="B256" s="13"/>
      <c r="C256" s="14"/>
      <c r="D256" s="10" t="s">
        <v>4355</v>
      </c>
      <c r="E256" s="15"/>
    </row>
    <row r="257" ht="35.1" customHeight="1" spans="1:5">
      <c r="A257" s="12"/>
      <c r="B257" s="13"/>
      <c r="C257" s="14"/>
      <c r="D257" s="10" t="s">
        <v>4356</v>
      </c>
      <c r="E257" s="15"/>
    </row>
    <row r="258" ht="35.1" customHeight="1" spans="1:5">
      <c r="A258" s="12"/>
      <c r="B258" s="13"/>
      <c r="C258" s="14"/>
      <c r="D258" s="10" t="s">
        <v>4357</v>
      </c>
      <c r="E258" s="15"/>
    </row>
    <row r="259" ht="35.1" customHeight="1" spans="1:5">
      <c r="A259" s="12"/>
      <c r="B259" s="13"/>
      <c r="C259" s="14"/>
      <c r="D259" s="10" t="s">
        <v>4358</v>
      </c>
      <c r="E259" s="15"/>
    </row>
    <row r="260" ht="35.1" customHeight="1" spans="1:5">
      <c r="A260" s="16"/>
      <c r="B260" s="17"/>
      <c r="C260" s="18"/>
      <c r="D260" s="10" t="s">
        <v>4359</v>
      </c>
      <c r="E260" s="19"/>
    </row>
    <row r="261" ht="35.1" customHeight="1" spans="1:5">
      <c r="A261" s="20">
        <v>44</v>
      </c>
      <c r="B261" s="21" t="s">
        <v>1210</v>
      </c>
      <c r="C261" s="22" t="s">
        <v>4360</v>
      </c>
      <c r="D261" s="23" t="s">
        <v>4361</v>
      </c>
      <c r="E261" s="24" t="str">
        <f>HYPERLINK("http://blogfile.huashijingji.com/BlogFile/452-郭宣婷老师.zip","课程包下载")</f>
        <v>课程包下载</v>
      </c>
    </row>
    <row r="262" ht="35.1" customHeight="1" spans="1:5">
      <c r="A262" s="25"/>
      <c r="B262" s="26"/>
      <c r="C262" s="27"/>
      <c r="D262" s="23" t="s">
        <v>4362</v>
      </c>
      <c r="E262" s="28"/>
    </row>
    <row r="263" ht="35.1" customHeight="1" spans="1:5">
      <c r="A263" s="25"/>
      <c r="B263" s="26"/>
      <c r="C263" s="27"/>
      <c r="D263" s="23" t="s">
        <v>4363</v>
      </c>
      <c r="E263" s="28"/>
    </row>
    <row r="264" ht="35.1" customHeight="1" spans="1:5">
      <c r="A264" s="25"/>
      <c r="B264" s="26"/>
      <c r="C264" s="27"/>
      <c r="D264" s="23" t="s">
        <v>4364</v>
      </c>
      <c r="E264" s="28"/>
    </row>
    <row r="265" ht="35.1" customHeight="1" spans="1:5">
      <c r="A265" s="25"/>
      <c r="B265" s="26"/>
      <c r="C265" s="27"/>
      <c r="D265" s="23" t="s">
        <v>4365</v>
      </c>
      <c r="E265" s="28"/>
    </row>
    <row r="266" ht="35.1" customHeight="1" spans="1:5">
      <c r="A266" s="29"/>
      <c r="B266" s="30"/>
      <c r="C266" s="31"/>
      <c r="D266" s="23" t="s">
        <v>4366</v>
      </c>
      <c r="E266" s="32"/>
    </row>
    <row r="267" ht="35.1" customHeight="1" spans="1:5">
      <c r="A267" s="7">
        <v>45</v>
      </c>
      <c r="B267" s="8" t="s">
        <v>1309</v>
      </c>
      <c r="C267" s="9" t="s">
        <v>4367</v>
      </c>
      <c r="D267" s="10" t="s">
        <v>4368</v>
      </c>
      <c r="E267" s="11" t="str">
        <f>HYPERLINK("http://blogfile.huashijingji.com/BlogFile/491-卞红兰老师.zip","课程包下载")</f>
        <v>课程包下载</v>
      </c>
    </row>
    <row r="268" ht="35.1" customHeight="1" spans="1:5">
      <c r="A268" s="12"/>
      <c r="B268" s="13"/>
      <c r="C268" s="14"/>
      <c r="D268" s="10" t="s">
        <v>4369</v>
      </c>
      <c r="E268" s="15"/>
    </row>
    <row r="269" ht="35.1" customHeight="1" spans="1:5">
      <c r="A269" s="12"/>
      <c r="B269" s="13"/>
      <c r="C269" s="14"/>
      <c r="D269" s="10" t="s">
        <v>4370</v>
      </c>
      <c r="E269" s="15"/>
    </row>
    <row r="270" ht="35.1" customHeight="1" spans="1:5">
      <c r="A270" s="12"/>
      <c r="B270" s="13"/>
      <c r="C270" s="14"/>
      <c r="D270" s="10" t="s">
        <v>4371</v>
      </c>
      <c r="E270" s="15"/>
    </row>
    <row r="271" ht="35.1" customHeight="1" spans="1:5">
      <c r="A271" s="12"/>
      <c r="B271" s="13"/>
      <c r="C271" s="14"/>
      <c r="D271" s="10" t="s">
        <v>4372</v>
      </c>
      <c r="E271" s="15"/>
    </row>
    <row r="272" ht="35.1" customHeight="1" spans="1:5">
      <c r="A272" s="16"/>
      <c r="B272" s="17"/>
      <c r="C272" s="18"/>
      <c r="D272" s="10" t="s">
        <v>4373</v>
      </c>
      <c r="E272" s="19"/>
    </row>
    <row r="273" ht="35.1" customHeight="1" spans="1:5">
      <c r="A273" s="20">
        <v>46</v>
      </c>
      <c r="B273" s="21" t="s">
        <v>1773</v>
      </c>
      <c r="C273" s="22" t="s">
        <v>4374</v>
      </c>
      <c r="D273" s="23" t="s">
        <v>4375</v>
      </c>
      <c r="E273" s="24" t="str">
        <f>HYPERLINK("http://blogfile.huashijingji.com/BlogFile/639-赵亦冰老师.zip","课程包下载")</f>
        <v>课程包下载</v>
      </c>
    </row>
    <row r="274" ht="35.1" customHeight="1" spans="1:5">
      <c r="A274" s="25"/>
      <c r="B274" s="26"/>
      <c r="C274" s="27"/>
      <c r="D274" s="23" t="s">
        <v>4376</v>
      </c>
      <c r="E274" s="28"/>
    </row>
    <row r="275" ht="35.1" customHeight="1" spans="1:5">
      <c r="A275" s="25"/>
      <c r="B275" s="26"/>
      <c r="C275" s="27"/>
      <c r="D275" s="23" t="s">
        <v>4377</v>
      </c>
      <c r="E275" s="28"/>
    </row>
    <row r="276" ht="35.1" customHeight="1" spans="1:5">
      <c r="A276" s="25"/>
      <c r="B276" s="26"/>
      <c r="C276" s="27"/>
      <c r="D276" s="23" t="s">
        <v>4378</v>
      </c>
      <c r="E276" s="28"/>
    </row>
    <row r="277" ht="35.1" customHeight="1" spans="1:5">
      <c r="A277" s="25"/>
      <c r="B277" s="26"/>
      <c r="C277" s="27"/>
      <c r="D277" s="23" t="s">
        <v>4379</v>
      </c>
      <c r="E277" s="28"/>
    </row>
    <row r="278" ht="35.1" customHeight="1" spans="1:5">
      <c r="A278" s="29"/>
      <c r="B278" s="30"/>
      <c r="C278" s="31"/>
      <c r="D278" s="23" t="s">
        <v>4380</v>
      </c>
      <c r="E278" s="32"/>
    </row>
    <row r="279" ht="35.1" customHeight="1" spans="1:5">
      <c r="A279" s="7">
        <v>47</v>
      </c>
      <c r="B279" s="8" t="s">
        <v>1813</v>
      </c>
      <c r="C279" s="9" t="s">
        <v>4381</v>
      </c>
      <c r="D279" s="10" t="s">
        <v>4382</v>
      </c>
      <c r="E279" s="11" t="str">
        <f>HYPERLINK("http://blogfile.huashijingji.com/BlogFile/649-冯颖老师.zip","课程包下载")</f>
        <v>课程包下载</v>
      </c>
    </row>
    <row r="280" ht="35.1" customHeight="1" spans="1:5">
      <c r="A280" s="12"/>
      <c r="B280" s="13"/>
      <c r="C280" s="14"/>
      <c r="D280" s="10" t="s">
        <v>4383</v>
      </c>
      <c r="E280" s="15"/>
    </row>
    <row r="281" ht="35.1" customHeight="1" spans="1:5">
      <c r="A281" s="12"/>
      <c r="B281" s="13"/>
      <c r="C281" s="14"/>
      <c r="D281" s="10" t="s">
        <v>4384</v>
      </c>
      <c r="E281" s="15"/>
    </row>
    <row r="282" ht="35.1" customHeight="1" spans="1:5">
      <c r="A282" s="12"/>
      <c r="B282" s="13"/>
      <c r="C282" s="14"/>
      <c r="D282" s="10" t="s">
        <v>4385</v>
      </c>
      <c r="E282" s="15"/>
    </row>
    <row r="283" ht="35.1" customHeight="1" spans="1:5">
      <c r="A283" s="12"/>
      <c r="B283" s="13"/>
      <c r="C283" s="14"/>
      <c r="D283" s="10" t="s">
        <v>4386</v>
      </c>
      <c r="E283" s="15"/>
    </row>
    <row r="284" ht="35.1" customHeight="1" spans="1:5">
      <c r="A284" s="16"/>
      <c r="B284" s="17"/>
      <c r="C284" s="18"/>
      <c r="D284" s="10" t="s">
        <v>4387</v>
      </c>
      <c r="E284" s="19"/>
    </row>
    <row r="285" ht="35.1" customHeight="1" spans="1:5">
      <c r="A285" s="20">
        <v>48</v>
      </c>
      <c r="B285" s="21" t="s">
        <v>2018</v>
      </c>
      <c r="C285" s="22" t="s">
        <v>4388</v>
      </c>
      <c r="D285" s="23" t="s">
        <v>4389</v>
      </c>
      <c r="E285" s="24" t="str">
        <f>HYPERLINK("http://blogfile.huashijingji.com/BlogFile/702-万元老师.zip","课程包下载")</f>
        <v>课程包下载</v>
      </c>
    </row>
    <row r="286" ht="35.1" customHeight="1" spans="1:5">
      <c r="A286" s="25"/>
      <c r="B286" s="26"/>
      <c r="C286" s="27"/>
      <c r="D286" s="23" t="s">
        <v>4390</v>
      </c>
      <c r="E286" s="28"/>
    </row>
    <row r="287" ht="35.1" customHeight="1" spans="1:5">
      <c r="A287" s="25"/>
      <c r="B287" s="26"/>
      <c r="C287" s="27"/>
      <c r="D287" s="23" t="s">
        <v>4391</v>
      </c>
      <c r="E287" s="28"/>
    </row>
    <row r="288" ht="35.1" customHeight="1" spans="1:5">
      <c r="A288" s="25"/>
      <c r="B288" s="26"/>
      <c r="C288" s="27"/>
      <c r="D288" s="23" t="s">
        <v>4392</v>
      </c>
      <c r="E288" s="28"/>
    </row>
    <row r="289" ht="35.1" customHeight="1" spans="1:5">
      <c r="A289" s="25"/>
      <c r="B289" s="26"/>
      <c r="C289" s="27"/>
      <c r="D289" s="23" t="s">
        <v>4393</v>
      </c>
      <c r="E289" s="28"/>
    </row>
    <row r="290" ht="35.1" customHeight="1" spans="1:5">
      <c r="A290" s="29"/>
      <c r="B290" s="30"/>
      <c r="C290" s="31"/>
      <c r="D290" s="23" t="s">
        <v>4394</v>
      </c>
      <c r="E290" s="32"/>
    </row>
    <row r="291" ht="35.1" customHeight="1" spans="1:5">
      <c r="A291" s="7">
        <v>49</v>
      </c>
      <c r="B291" s="8" t="s">
        <v>2119</v>
      </c>
      <c r="C291" s="9" t="s">
        <v>4395</v>
      </c>
      <c r="D291" s="10" t="s">
        <v>4396</v>
      </c>
      <c r="E291" s="11" t="str">
        <f>HYPERLINK("http://blogfile.huashijingji.com/BlogFile/728-尚亚军老师.zip","课程包下载")</f>
        <v>课程包下载</v>
      </c>
    </row>
    <row r="292" ht="35.1" customHeight="1" spans="1:5">
      <c r="A292" s="12"/>
      <c r="B292" s="13"/>
      <c r="C292" s="14"/>
      <c r="D292" s="10" t="s">
        <v>4397</v>
      </c>
      <c r="E292" s="15"/>
    </row>
    <row r="293" ht="35.1" customHeight="1" spans="1:5">
      <c r="A293" s="12"/>
      <c r="B293" s="13"/>
      <c r="C293" s="14"/>
      <c r="D293" s="10" t="s">
        <v>4398</v>
      </c>
      <c r="E293" s="15"/>
    </row>
    <row r="294" ht="35.1" customHeight="1" spans="1:5">
      <c r="A294" s="12"/>
      <c r="B294" s="13"/>
      <c r="C294" s="14"/>
      <c r="D294" s="10" t="s">
        <v>4399</v>
      </c>
      <c r="E294" s="15"/>
    </row>
    <row r="295" ht="35.1" customHeight="1" spans="1:5">
      <c r="A295" s="12"/>
      <c r="B295" s="13"/>
      <c r="C295" s="14"/>
      <c r="D295" s="10" t="s">
        <v>4400</v>
      </c>
      <c r="E295" s="15"/>
    </row>
    <row r="296" ht="35.1" customHeight="1" spans="1:5">
      <c r="A296" s="16"/>
      <c r="B296" s="17"/>
      <c r="C296" s="18"/>
      <c r="D296" s="10" t="s">
        <v>4401</v>
      </c>
      <c r="E296" s="19"/>
    </row>
    <row r="297" ht="35.1" customHeight="1" spans="1:5">
      <c r="A297" s="20">
        <v>50</v>
      </c>
      <c r="B297" s="21" t="s">
        <v>2469</v>
      </c>
      <c r="C297" s="22" t="s">
        <v>4402</v>
      </c>
      <c r="D297" s="23" t="s">
        <v>4403</v>
      </c>
      <c r="E297" s="24" t="str">
        <f>HYPERLINK("http://blogfile.huashijingji.com/BlogFile/822-莫达明老师.zip","课程包下载")</f>
        <v>课程包下载</v>
      </c>
    </row>
    <row r="298" ht="35.1" customHeight="1" spans="1:5">
      <c r="A298" s="25"/>
      <c r="B298" s="26"/>
      <c r="C298" s="27"/>
      <c r="D298" s="23" t="s">
        <v>4404</v>
      </c>
      <c r="E298" s="28"/>
    </row>
    <row r="299" ht="35.1" customHeight="1" spans="1:5">
      <c r="A299" s="25"/>
      <c r="B299" s="26"/>
      <c r="C299" s="27"/>
      <c r="D299" s="23" t="s">
        <v>4405</v>
      </c>
      <c r="E299" s="28"/>
    </row>
    <row r="300" ht="35.1" customHeight="1" spans="1:5">
      <c r="A300" s="25"/>
      <c r="B300" s="26"/>
      <c r="C300" s="27"/>
      <c r="D300" s="23" t="s">
        <v>4406</v>
      </c>
      <c r="E300" s="28"/>
    </row>
    <row r="301" ht="35.1" customHeight="1" spans="1:5">
      <c r="A301" s="25"/>
      <c r="B301" s="26"/>
      <c r="C301" s="27"/>
      <c r="D301" s="23" t="s">
        <v>4407</v>
      </c>
      <c r="E301" s="28"/>
    </row>
    <row r="302" ht="35.1" customHeight="1" spans="1:5">
      <c r="A302" s="29"/>
      <c r="B302" s="30"/>
      <c r="C302" s="31"/>
      <c r="D302" s="23" t="s">
        <v>4408</v>
      </c>
      <c r="E302" s="32"/>
    </row>
    <row r="303" ht="35.1" customHeight="1" spans="1:5">
      <c r="A303" s="7">
        <v>51</v>
      </c>
      <c r="B303" s="8" t="s">
        <v>2493</v>
      </c>
      <c r="C303" s="9" t="s">
        <v>4409</v>
      </c>
      <c r="D303" s="10" t="s">
        <v>4410</v>
      </c>
      <c r="E303" s="11" t="str">
        <f>HYPERLINK("http://blogfile.huashijingji.com/BlogFile/825-邓天伦老师.zip","课程包下载")</f>
        <v>课程包下载</v>
      </c>
    </row>
    <row r="304" ht="35.1" customHeight="1" spans="1:5">
      <c r="A304" s="12"/>
      <c r="B304" s="13"/>
      <c r="C304" s="14"/>
      <c r="D304" s="10" t="s">
        <v>4411</v>
      </c>
      <c r="E304" s="15"/>
    </row>
    <row r="305" ht="35.1" customHeight="1" spans="1:5">
      <c r="A305" s="12"/>
      <c r="B305" s="13"/>
      <c r="C305" s="14"/>
      <c r="D305" s="10" t="s">
        <v>4412</v>
      </c>
      <c r="E305" s="15"/>
    </row>
    <row r="306" ht="35.1" customHeight="1" spans="1:5">
      <c r="A306" s="12"/>
      <c r="B306" s="13"/>
      <c r="C306" s="14"/>
      <c r="D306" s="10" t="s">
        <v>4413</v>
      </c>
      <c r="E306" s="15"/>
    </row>
    <row r="307" ht="35.1" customHeight="1" spans="1:5">
      <c r="A307" s="12"/>
      <c r="B307" s="13"/>
      <c r="C307" s="14"/>
      <c r="D307" s="10" t="s">
        <v>4414</v>
      </c>
      <c r="E307" s="15"/>
    </row>
    <row r="308" ht="35.1" customHeight="1" spans="1:5">
      <c r="A308" s="16"/>
      <c r="B308" s="17"/>
      <c r="C308" s="18"/>
      <c r="D308" s="10" t="s">
        <v>4415</v>
      </c>
      <c r="E308" s="19"/>
    </row>
    <row r="309" ht="35.1" customHeight="1" spans="1:5">
      <c r="A309" s="20">
        <v>52</v>
      </c>
      <c r="B309" s="21" t="s">
        <v>2514</v>
      </c>
      <c r="C309" s="22" t="s">
        <v>4416</v>
      </c>
      <c r="D309" s="23" t="s">
        <v>4417</v>
      </c>
      <c r="E309" s="24" t="str">
        <f>HYPERLINK("http://blogfile.huashijingji.com/BlogFile/834-蒙华老师.zip","课程包下载")</f>
        <v>课程包下载</v>
      </c>
    </row>
    <row r="310" ht="35.1" customHeight="1" spans="1:5">
      <c r="A310" s="25"/>
      <c r="B310" s="26"/>
      <c r="C310" s="27"/>
      <c r="D310" s="23" t="s">
        <v>4418</v>
      </c>
      <c r="E310" s="28"/>
    </row>
    <row r="311" ht="35.1" customHeight="1" spans="1:5">
      <c r="A311" s="25"/>
      <c r="B311" s="26"/>
      <c r="C311" s="27"/>
      <c r="D311" s="23" t="s">
        <v>4419</v>
      </c>
      <c r="E311" s="28"/>
    </row>
    <row r="312" ht="35.1" customHeight="1" spans="1:5">
      <c r="A312" s="25"/>
      <c r="B312" s="26"/>
      <c r="C312" s="27"/>
      <c r="D312" s="23" t="s">
        <v>4420</v>
      </c>
      <c r="E312" s="28"/>
    </row>
    <row r="313" ht="35.1" customHeight="1" spans="1:5">
      <c r="A313" s="25"/>
      <c r="B313" s="26"/>
      <c r="C313" s="27"/>
      <c r="D313" s="23" t="s">
        <v>4421</v>
      </c>
      <c r="E313" s="28"/>
    </row>
    <row r="314" ht="35.1" customHeight="1" spans="1:5">
      <c r="A314" s="29"/>
      <c r="B314" s="30"/>
      <c r="C314" s="31"/>
      <c r="D314" s="23" t="s">
        <v>4422</v>
      </c>
      <c r="E314" s="32"/>
    </row>
    <row r="315" ht="35.1" customHeight="1" spans="1:5">
      <c r="A315" s="7">
        <v>53</v>
      </c>
      <c r="B315" s="8" t="s">
        <v>738</v>
      </c>
      <c r="C315" s="9" t="s">
        <v>4423</v>
      </c>
      <c r="D315" s="10" t="s">
        <v>4424</v>
      </c>
      <c r="E315" s="11" t="str">
        <f>HYPERLINK("http://blogfile.huashijingji.com/BlogFile/277-王潇老师.zip","课程包下载")</f>
        <v>课程包下载</v>
      </c>
    </row>
    <row r="316" ht="35.1" customHeight="1" spans="1:5">
      <c r="A316" s="12"/>
      <c r="B316" s="13"/>
      <c r="C316" s="14"/>
      <c r="D316" s="10" t="s">
        <v>4425</v>
      </c>
      <c r="E316" s="15"/>
    </row>
    <row r="317" ht="35.1" customHeight="1" spans="1:5">
      <c r="A317" s="12"/>
      <c r="B317" s="13"/>
      <c r="C317" s="14"/>
      <c r="D317" s="10" t="s">
        <v>4426</v>
      </c>
      <c r="E317" s="15"/>
    </row>
    <row r="318" ht="35.1" customHeight="1" spans="1:5">
      <c r="A318" s="12"/>
      <c r="B318" s="13"/>
      <c r="C318" s="14"/>
      <c r="D318" s="10" t="s">
        <v>4427</v>
      </c>
      <c r="E318" s="15"/>
    </row>
    <row r="319" ht="35.1" customHeight="1" spans="1:5">
      <c r="A319" s="12"/>
      <c r="B319" s="13"/>
      <c r="C319" s="14"/>
      <c r="D319" s="10" t="s">
        <v>4428</v>
      </c>
      <c r="E319" s="15"/>
    </row>
    <row r="320" ht="35.1" customHeight="1" spans="1:5">
      <c r="A320" s="16"/>
      <c r="B320" s="17"/>
      <c r="C320" s="18"/>
      <c r="D320" s="10" t="s">
        <v>4429</v>
      </c>
      <c r="E320" s="19"/>
    </row>
    <row r="321" ht="35.1" customHeight="1" spans="1:5">
      <c r="A321" s="20">
        <v>54</v>
      </c>
      <c r="B321" s="21" t="s">
        <v>1343</v>
      </c>
      <c r="C321" s="22" t="s">
        <v>4430</v>
      </c>
      <c r="D321" s="23" t="s">
        <v>4431</v>
      </c>
      <c r="E321" s="24" t="str">
        <f>HYPERLINK("http://blogfile.huashijingji.com/BlogFile/503-崔海芳老师.zip","课程包下载")</f>
        <v>课程包下载</v>
      </c>
    </row>
    <row r="322" ht="35.1" customHeight="1" spans="1:5">
      <c r="A322" s="25"/>
      <c r="B322" s="26"/>
      <c r="C322" s="27"/>
      <c r="D322" s="23" t="s">
        <v>4432</v>
      </c>
      <c r="E322" s="28"/>
    </row>
    <row r="323" ht="35.1" customHeight="1" spans="1:5">
      <c r="A323" s="25"/>
      <c r="B323" s="26"/>
      <c r="C323" s="27"/>
      <c r="D323" s="23" t="s">
        <v>4433</v>
      </c>
      <c r="E323" s="28"/>
    </row>
    <row r="324" ht="35.1" customHeight="1" spans="1:5">
      <c r="A324" s="25"/>
      <c r="B324" s="26"/>
      <c r="C324" s="27"/>
      <c r="D324" s="23" t="s">
        <v>4434</v>
      </c>
      <c r="E324" s="28"/>
    </row>
    <row r="325" ht="35.1" customHeight="1" spans="1:5">
      <c r="A325" s="25"/>
      <c r="B325" s="26"/>
      <c r="C325" s="27"/>
      <c r="D325" s="23" t="s">
        <v>4435</v>
      </c>
      <c r="E325" s="28"/>
    </row>
    <row r="326" ht="35.1" customHeight="1" spans="1:5">
      <c r="A326" s="29"/>
      <c r="B326" s="30"/>
      <c r="C326" s="31"/>
      <c r="D326" s="23" t="s">
        <v>4436</v>
      </c>
      <c r="E326" s="32"/>
    </row>
    <row r="327" ht="35.1" customHeight="1" spans="1:5">
      <c r="A327" s="7">
        <v>55</v>
      </c>
      <c r="B327" s="8" t="s">
        <v>1605</v>
      </c>
      <c r="C327" s="9" t="s">
        <v>4437</v>
      </c>
      <c r="D327" s="10" t="s">
        <v>4438</v>
      </c>
      <c r="E327" s="11" t="str">
        <f>HYPERLINK("http://blogfile.huashijingji.com/BlogFile/595-赖艳芬老师.zip","课程包下载")</f>
        <v>课程包下载</v>
      </c>
    </row>
    <row r="328" ht="35.1" customHeight="1" spans="1:5">
      <c r="A328" s="12"/>
      <c r="B328" s="13"/>
      <c r="C328" s="14"/>
      <c r="D328" s="10" t="s">
        <v>2910</v>
      </c>
      <c r="E328" s="15"/>
    </row>
    <row r="329" ht="35.1" customHeight="1" spans="1:5">
      <c r="A329" s="12"/>
      <c r="B329" s="13"/>
      <c r="C329" s="14"/>
      <c r="D329" s="10" t="s">
        <v>4439</v>
      </c>
      <c r="E329" s="15"/>
    </row>
    <row r="330" ht="35.1" customHeight="1" spans="1:5">
      <c r="A330" s="12"/>
      <c r="B330" s="13"/>
      <c r="C330" s="14"/>
      <c r="D330" s="10" t="s">
        <v>4440</v>
      </c>
      <c r="E330" s="15"/>
    </row>
    <row r="331" ht="35.1" customHeight="1" spans="1:5">
      <c r="A331" s="12"/>
      <c r="B331" s="13"/>
      <c r="C331" s="14"/>
      <c r="D331" s="10" t="s">
        <v>4441</v>
      </c>
      <c r="E331" s="15"/>
    </row>
    <row r="332" ht="35.1" customHeight="1" spans="1:5">
      <c r="A332" s="16"/>
      <c r="B332" s="17"/>
      <c r="C332" s="18"/>
      <c r="D332" s="10" t="s">
        <v>4442</v>
      </c>
      <c r="E332" s="19"/>
    </row>
    <row r="333" ht="35.1" customHeight="1" spans="1:5">
      <c r="A333" s="20">
        <v>56</v>
      </c>
      <c r="B333" s="21" t="s">
        <v>1745</v>
      </c>
      <c r="C333" s="22" t="s">
        <v>4443</v>
      </c>
      <c r="D333" s="23" t="s">
        <v>4444</v>
      </c>
      <c r="E333" s="24" t="str">
        <f>HYPERLINK("http://blogfile.huashijingji.com/BlogFile/631-郝明玉老师.zip","课程包下载")</f>
        <v>课程包下载</v>
      </c>
    </row>
    <row r="334" ht="35.1" customHeight="1" spans="1:5">
      <c r="A334" s="25"/>
      <c r="B334" s="26"/>
      <c r="C334" s="27"/>
      <c r="D334" s="23" t="s">
        <v>4445</v>
      </c>
      <c r="E334" s="28"/>
    </row>
    <row r="335" ht="35.1" customHeight="1" spans="1:5">
      <c r="A335" s="25"/>
      <c r="B335" s="26"/>
      <c r="C335" s="27"/>
      <c r="D335" s="23" t="s">
        <v>4446</v>
      </c>
      <c r="E335" s="28"/>
    </row>
    <row r="336" ht="35.1" customHeight="1" spans="1:5">
      <c r="A336" s="25"/>
      <c r="B336" s="26"/>
      <c r="C336" s="27"/>
      <c r="D336" s="23" t="s">
        <v>4447</v>
      </c>
      <c r="E336" s="28"/>
    </row>
    <row r="337" ht="35.1" customHeight="1" spans="1:5">
      <c r="A337" s="25"/>
      <c r="B337" s="26"/>
      <c r="C337" s="27"/>
      <c r="D337" s="23" t="s">
        <v>4448</v>
      </c>
      <c r="E337" s="28"/>
    </row>
    <row r="338" ht="35.1" customHeight="1" spans="1:5">
      <c r="A338" s="29"/>
      <c r="B338" s="30"/>
      <c r="C338" s="31"/>
      <c r="D338" s="23" t="s">
        <v>4449</v>
      </c>
      <c r="E338" s="32"/>
    </row>
    <row r="339" ht="35.1" customHeight="1" spans="1:5">
      <c r="A339" s="7">
        <v>57</v>
      </c>
      <c r="B339" s="8" t="s">
        <v>2529</v>
      </c>
      <c r="C339" s="9" t="s">
        <v>4450</v>
      </c>
      <c r="D339" s="10" t="s">
        <v>4451</v>
      </c>
      <c r="E339" s="11" t="str">
        <f>HYPERLINK("http://blogfile.huashijingji.com/BlogFile/837-代恩玮老师.zip","课程包下载")</f>
        <v>课程包下载</v>
      </c>
    </row>
    <row r="340" ht="35.1" customHeight="1" spans="1:5">
      <c r="A340" s="12"/>
      <c r="B340" s="13"/>
      <c r="C340" s="14"/>
      <c r="D340" s="10" t="s">
        <v>4452</v>
      </c>
      <c r="E340" s="15"/>
    </row>
    <row r="341" ht="35.1" customHeight="1" spans="1:5">
      <c r="A341" s="12"/>
      <c r="B341" s="13"/>
      <c r="C341" s="14"/>
      <c r="D341" s="10" t="s">
        <v>4453</v>
      </c>
      <c r="E341" s="15"/>
    </row>
    <row r="342" ht="35.1" customHeight="1" spans="1:5">
      <c r="A342" s="12"/>
      <c r="B342" s="13"/>
      <c r="C342" s="14"/>
      <c r="D342" s="10" t="s">
        <v>4454</v>
      </c>
      <c r="E342" s="15"/>
    </row>
    <row r="343" ht="35.1" customHeight="1" spans="1:5">
      <c r="A343" s="12"/>
      <c r="B343" s="13"/>
      <c r="C343" s="14"/>
      <c r="D343" s="10" t="s">
        <v>4455</v>
      </c>
      <c r="E343" s="15"/>
    </row>
    <row r="344" ht="35.1" customHeight="1" spans="1:5">
      <c r="A344" s="16"/>
      <c r="B344" s="17"/>
      <c r="C344" s="18"/>
      <c r="D344" s="10" t="s">
        <v>4456</v>
      </c>
      <c r="E344" s="19"/>
    </row>
    <row r="345" ht="35.1" customHeight="1" spans="1:5">
      <c r="A345" s="20">
        <v>58</v>
      </c>
      <c r="B345" s="21" t="s">
        <v>2538</v>
      </c>
      <c r="C345" s="22" t="s">
        <v>4457</v>
      </c>
      <c r="D345" s="23" t="s">
        <v>4458</v>
      </c>
      <c r="E345" s="24" t="str">
        <f>HYPERLINK("http://blogfile.huashijingji.com/BlogFile/842-周维君老师.zip","课程包下载")</f>
        <v>课程包下载</v>
      </c>
    </row>
    <row r="346" ht="35.1" customHeight="1" spans="1:5">
      <c r="A346" s="25"/>
      <c r="B346" s="26"/>
      <c r="C346" s="27"/>
      <c r="D346" s="23" t="s">
        <v>4459</v>
      </c>
      <c r="E346" s="28"/>
    </row>
    <row r="347" ht="35.1" customHeight="1" spans="1:5">
      <c r="A347" s="25"/>
      <c r="B347" s="26"/>
      <c r="C347" s="27"/>
      <c r="D347" s="23" t="s">
        <v>4460</v>
      </c>
      <c r="E347" s="28"/>
    </row>
    <row r="348" ht="35.1" customHeight="1" spans="1:5">
      <c r="A348" s="25"/>
      <c r="B348" s="26"/>
      <c r="C348" s="27"/>
      <c r="D348" s="23" t="s">
        <v>4461</v>
      </c>
      <c r="E348" s="28"/>
    </row>
    <row r="349" ht="35.1" customHeight="1" spans="1:5">
      <c r="A349" s="25"/>
      <c r="B349" s="26"/>
      <c r="C349" s="27"/>
      <c r="D349" s="23" t="s">
        <v>4462</v>
      </c>
      <c r="E349" s="28"/>
    </row>
    <row r="350" ht="35.1" customHeight="1" spans="1:5">
      <c r="A350" s="29"/>
      <c r="B350" s="30"/>
      <c r="C350" s="31"/>
      <c r="D350" s="23" t="s">
        <v>4463</v>
      </c>
      <c r="E350" s="32"/>
    </row>
    <row r="351" ht="35.1" customHeight="1" spans="1:5">
      <c r="A351" s="7">
        <v>59</v>
      </c>
      <c r="B351" s="8" t="s">
        <v>2574</v>
      </c>
      <c r="C351" s="9" t="s">
        <v>4464</v>
      </c>
      <c r="D351" s="10" t="s">
        <v>4465</v>
      </c>
      <c r="E351" s="11" t="str">
        <f>HYPERLINK("http://blogfile.huashijingji.com/BlogFile/856-李颖老师.zip","课程包下载")</f>
        <v>课程包下载</v>
      </c>
    </row>
    <row r="352" ht="35.1" customHeight="1" spans="1:5">
      <c r="A352" s="12"/>
      <c r="B352" s="13"/>
      <c r="C352" s="14"/>
      <c r="D352" s="10" t="s">
        <v>4466</v>
      </c>
      <c r="E352" s="15"/>
    </row>
    <row r="353" ht="35.1" customHeight="1" spans="1:5">
      <c r="A353" s="12"/>
      <c r="B353" s="13"/>
      <c r="C353" s="14"/>
      <c r="D353" s="10" t="s">
        <v>4467</v>
      </c>
      <c r="E353" s="15"/>
    </row>
    <row r="354" ht="35.1" customHeight="1" spans="1:5">
      <c r="A354" s="12"/>
      <c r="B354" s="13"/>
      <c r="C354" s="14"/>
      <c r="D354" s="10" t="s">
        <v>4468</v>
      </c>
      <c r="E354" s="15"/>
    </row>
    <row r="355" ht="35.1" customHeight="1" spans="1:5">
      <c r="A355" s="12"/>
      <c r="B355" s="13"/>
      <c r="C355" s="14"/>
      <c r="D355" s="10" t="s">
        <v>4469</v>
      </c>
      <c r="E355" s="15"/>
    </row>
    <row r="356" ht="35.1" customHeight="1" spans="1:5">
      <c r="A356" s="16"/>
      <c r="B356" s="17"/>
      <c r="C356" s="18"/>
      <c r="D356" s="10" t="s">
        <v>4470</v>
      </c>
      <c r="E356" s="19"/>
    </row>
    <row r="357" ht="35.1" customHeight="1" spans="1:5">
      <c r="A357" s="20">
        <v>60</v>
      </c>
      <c r="B357" s="21" t="s">
        <v>2662</v>
      </c>
      <c r="C357" s="22" t="s">
        <v>4471</v>
      </c>
      <c r="D357" s="23" t="s">
        <v>4472</v>
      </c>
      <c r="E357" s="24" t="str">
        <f>HYPERLINK("http://blogfile.huashijingji.com/BlogFile/893-王安妮老师.zip","课程包下载")</f>
        <v>课程包下载</v>
      </c>
    </row>
    <row r="358" ht="35.1" customHeight="1" spans="1:5">
      <c r="A358" s="25"/>
      <c r="B358" s="26"/>
      <c r="C358" s="27"/>
      <c r="D358" s="23" t="s">
        <v>4473</v>
      </c>
      <c r="E358" s="28"/>
    </row>
    <row r="359" ht="35.1" customHeight="1" spans="1:5">
      <c r="A359" s="25"/>
      <c r="B359" s="26"/>
      <c r="C359" s="27"/>
      <c r="D359" s="23" t="s">
        <v>4474</v>
      </c>
      <c r="E359" s="28"/>
    </row>
    <row r="360" ht="35.1" customHeight="1" spans="1:5">
      <c r="A360" s="25"/>
      <c r="B360" s="26"/>
      <c r="C360" s="27"/>
      <c r="D360" s="23" t="s">
        <v>4475</v>
      </c>
      <c r="E360" s="28"/>
    </row>
    <row r="361" ht="35.1" customHeight="1" spans="1:5">
      <c r="A361" s="25"/>
      <c r="B361" s="26"/>
      <c r="C361" s="27"/>
      <c r="D361" s="23" t="s">
        <v>4476</v>
      </c>
      <c r="E361" s="28"/>
    </row>
    <row r="362" ht="35.1" customHeight="1" spans="1:5">
      <c r="A362" s="29"/>
      <c r="B362" s="30"/>
      <c r="C362" s="31"/>
      <c r="D362" s="23" t="s">
        <v>4477</v>
      </c>
      <c r="E362" s="32"/>
    </row>
    <row r="363" ht="35.1" customHeight="1" spans="1:5">
      <c r="A363" s="7">
        <v>61</v>
      </c>
      <c r="B363" s="8" t="s">
        <v>2688</v>
      </c>
      <c r="C363" s="9" t="s">
        <v>4478</v>
      </c>
      <c r="D363" s="10" t="s">
        <v>4479</v>
      </c>
      <c r="E363" s="11" t="str">
        <f>HYPERLINK("http://blogfile.huashijingji.com/BlogFile/902-万烁老师.zip","课程包下载")</f>
        <v>课程包下载</v>
      </c>
    </row>
    <row r="364" ht="35.1" customHeight="1" spans="1:5">
      <c r="A364" s="12"/>
      <c r="B364" s="13"/>
      <c r="C364" s="14"/>
      <c r="D364" s="10" t="s">
        <v>4480</v>
      </c>
      <c r="E364" s="15"/>
    </row>
    <row r="365" ht="35.1" customHeight="1" spans="1:5">
      <c r="A365" s="12"/>
      <c r="B365" s="13"/>
      <c r="C365" s="14"/>
      <c r="D365" s="10" t="s">
        <v>4481</v>
      </c>
      <c r="E365" s="15"/>
    </row>
    <row r="366" ht="35.1" customHeight="1" spans="1:5">
      <c r="A366" s="12"/>
      <c r="B366" s="13"/>
      <c r="C366" s="14"/>
      <c r="D366" s="10" t="s">
        <v>4482</v>
      </c>
      <c r="E366" s="15"/>
    </row>
    <row r="367" ht="35.1" customHeight="1" spans="1:5">
      <c r="A367" s="12"/>
      <c r="B367" s="13"/>
      <c r="C367" s="14"/>
      <c r="D367" s="10" t="s">
        <v>4483</v>
      </c>
      <c r="E367" s="15"/>
    </row>
    <row r="368" ht="35.1" customHeight="1" spans="1:5">
      <c r="A368" s="16"/>
      <c r="B368" s="17"/>
      <c r="C368" s="18"/>
      <c r="D368" s="10" t="s">
        <v>4484</v>
      </c>
      <c r="E368" s="19"/>
    </row>
    <row r="369" ht="35.1" customHeight="1" spans="1:5">
      <c r="A369" s="20">
        <v>62</v>
      </c>
      <c r="B369" s="21" t="s">
        <v>1278</v>
      </c>
      <c r="C369" s="22" t="s">
        <v>4485</v>
      </c>
      <c r="D369" s="23" t="s">
        <v>4486</v>
      </c>
      <c r="E369" s="24" t="str">
        <f>HYPERLINK("http://blogfile.huashijingji.com/BlogFile/479-修子渝老师.zip","课程包下载")</f>
        <v>课程包下载</v>
      </c>
    </row>
    <row r="370" ht="35.1" customHeight="1" spans="1:5">
      <c r="A370" s="25"/>
      <c r="B370" s="26"/>
      <c r="C370" s="27"/>
      <c r="D370" s="23" t="s">
        <v>4487</v>
      </c>
      <c r="E370" s="28"/>
    </row>
    <row r="371" ht="35.1" customHeight="1" spans="1:5">
      <c r="A371" s="25"/>
      <c r="B371" s="26"/>
      <c r="C371" s="27"/>
      <c r="D371" s="23" t="s">
        <v>4488</v>
      </c>
      <c r="E371" s="28"/>
    </row>
    <row r="372" ht="35.1" customHeight="1" spans="1:5">
      <c r="A372" s="25"/>
      <c r="B372" s="26"/>
      <c r="C372" s="27"/>
      <c r="D372" s="23" t="s">
        <v>4489</v>
      </c>
      <c r="E372" s="28"/>
    </row>
    <row r="373" ht="35.1" customHeight="1" spans="1:5">
      <c r="A373" s="25"/>
      <c r="B373" s="26"/>
      <c r="C373" s="27"/>
      <c r="D373" s="23" t="s">
        <v>4490</v>
      </c>
      <c r="E373" s="28"/>
    </row>
    <row r="374" ht="35.1" customHeight="1" spans="1:5">
      <c r="A374" s="29"/>
      <c r="B374" s="30"/>
      <c r="C374" s="31"/>
      <c r="D374" s="23" t="s">
        <v>4491</v>
      </c>
      <c r="E374" s="32"/>
    </row>
    <row r="375" ht="35.1" customHeight="1" spans="1:5">
      <c r="A375" s="7">
        <v>63</v>
      </c>
      <c r="B375" s="8" t="s">
        <v>1986</v>
      </c>
      <c r="C375" s="9" t="s">
        <v>4492</v>
      </c>
      <c r="D375" s="10" t="s">
        <v>4493</v>
      </c>
      <c r="E375" s="11" t="str">
        <f>HYPERLINK("http://blogfile.huashijingji.com/BlogFile/693-高飞老师.zip","课程包下载")</f>
        <v>课程包下载</v>
      </c>
    </row>
    <row r="376" ht="35.1" customHeight="1" spans="1:5">
      <c r="A376" s="12"/>
      <c r="B376" s="13"/>
      <c r="C376" s="14"/>
      <c r="D376" s="10" t="s">
        <v>4494</v>
      </c>
      <c r="E376" s="15"/>
    </row>
    <row r="377" ht="35.1" customHeight="1" spans="1:5">
      <c r="A377" s="12"/>
      <c r="B377" s="13"/>
      <c r="C377" s="14"/>
      <c r="D377" s="10" t="s">
        <v>4495</v>
      </c>
      <c r="E377" s="15"/>
    </row>
    <row r="378" ht="35.1" customHeight="1" spans="1:5">
      <c r="A378" s="12"/>
      <c r="B378" s="13"/>
      <c r="C378" s="14"/>
      <c r="D378" s="10" t="s">
        <v>4496</v>
      </c>
      <c r="E378" s="15"/>
    </row>
    <row r="379" ht="35.1" customHeight="1" spans="1:5">
      <c r="A379" s="12"/>
      <c r="B379" s="13"/>
      <c r="C379" s="14"/>
      <c r="D379" s="10" t="s">
        <v>4497</v>
      </c>
      <c r="E379" s="15"/>
    </row>
    <row r="380" ht="35.1" customHeight="1" spans="1:5">
      <c r="A380" s="16"/>
      <c r="B380" s="17"/>
      <c r="C380" s="18"/>
      <c r="D380" s="10" t="s">
        <v>4498</v>
      </c>
      <c r="E380" s="19"/>
    </row>
    <row r="381" ht="35.1" customHeight="1" spans="1:5">
      <c r="A381" s="20">
        <v>64</v>
      </c>
      <c r="B381" s="21" t="s">
        <v>2291</v>
      </c>
      <c r="C381" s="22" t="s">
        <v>4499</v>
      </c>
      <c r="D381" s="23" t="s">
        <v>4500</v>
      </c>
      <c r="E381" s="24" t="str">
        <f>HYPERLINK("http://blogfile.huashijingji.com/BlogFile/775-彭学刚老师.zip","课程包下载")</f>
        <v>课程包下载</v>
      </c>
    </row>
    <row r="382" ht="35.1" customHeight="1" spans="1:5">
      <c r="A382" s="25"/>
      <c r="B382" s="26"/>
      <c r="C382" s="27"/>
      <c r="D382" s="23" t="s">
        <v>4501</v>
      </c>
      <c r="E382" s="28"/>
    </row>
    <row r="383" ht="35.1" customHeight="1" spans="1:5">
      <c r="A383" s="25"/>
      <c r="B383" s="26"/>
      <c r="C383" s="27"/>
      <c r="D383" s="23" t="s">
        <v>4502</v>
      </c>
      <c r="E383" s="28"/>
    </row>
    <row r="384" ht="35.1" customHeight="1" spans="1:5">
      <c r="A384" s="25"/>
      <c r="B384" s="26"/>
      <c r="C384" s="27"/>
      <c r="D384" s="23" t="s">
        <v>4503</v>
      </c>
      <c r="E384" s="28"/>
    </row>
    <row r="385" ht="35.1" customHeight="1" spans="1:5">
      <c r="A385" s="25"/>
      <c r="B385" s="26"/>
      <c r="C385" s="27"/>
      <c r="D385" s="23" t="s">
        <v>4504</v>
      </c>
      <c r="E385" s="28"/>
    </row>
    <row r="386" ht="35.1" customHeight="1" spans="1:5">
      <c r="A386" s="29"/>
      <c r="B386" s="30"/>
      <c r="C386" s="31"/>
      <c r="D386" s="23" t="s">
        <v>4505</v>
      </c>
      <c r="E386" s="32"/>
    </row>
    <row r="387" ht="35.1" customHeight="1" spans="1:5">
      <c r="A387" s="7">
        <v>65</v>
      </c>
      <c r="B387" s="8" t="s">
        <v>2610</v>
      </c>
      <c r="C387" s="9" t="s">
        <v>4506</v>
      </c>
      <c r="D387" s="10" t="s">
        <v>4507</v>
      </c>
      <c r="E387" s="11" t="str">
        <f>HYPERLINK("http://blogfile.huashijingji.com/BlogFile/876-花芳老师.zip","课程包下载")</f>
        <v>课程包下载</v>
      </c>
    </row>
    <row r="388" ht="35.1" customHeight="1" spans="1:5">
      <c r="A388" s="12"/>
      <c r="B388" s="13"/>
      <c r="C388" s="14"/>
      <c r="D388" s="10" t="s">
        <v>4508</v>
      </c>
      <c r="E388" s="15"/>
    </row>
    <row r="389" ht="35.1" customHeight="1" spans="1:5">
      <c r="A389" s="12"/>
      <c r="B389" s="13"/>
      <c r="C389" s="14"/>
      <c r="D389" s="10" t="s">
        <v>4509</v>
      </c>
      <c r="E389" s="15"/>
    </row>
    <row r="390" ht="35.1" customHeight="1" spans="1:5">
      <c r="A390" s="12"/>
      <c r="B390" s="13"/>
      <c r="C390" s="14"/>
      <c r="D390" s="10" t="s">
        <v>4509</v>
      </c>
      <c r="E390" s="15"/>
    </row>
    <row r="391" ht="35.1" customHeight="1" spans="1:5">
      <c r="A391" s="12"/>
      <c r="B391" s="13"/>
      <c r="C391" s="14"/>
      <c r="D391" s="10" t="s">
        <v>4510</v>
      </c>
      <c r="E391" s="15"/>
    </row>
    <row r="392" ht="35.1" customHeight="1" spans="1:5">
      <c r="A392" s="16"/>
      <c r="B392" s="17"/>
      <c r="C392" s="18"/>
      <c r="D392" s="10" t="s">
        <v>4511</v>
      </c>
      <c r="E392" s="19"/>
    </row>
    <row r="393" ht="35.1" customHeight="1" spans="1:5">
      <c r="A393" s="20">
        <v>66</v>
      </c>
      <c r="B393" s="21" t="s">
        <v>2654</v>
      </c>
      <c r="C393" s="22" t="s">
        <v>4512</v>
      </c>
      <c r="D393" s="23" t="s">
        <v>4513</v>
      </c>
      <c r="E393" s="24" t="str">
        <f>HYPERLINK("http://blogfile.huashijingji.com/BlogFile/890-陶璐老师.zip","课程包下载")</f>
        <v>课程包下载</v>
      </c>
    </row>
    <row r="394" ht="35.1" customHeight="1" spans="1:5">
      <c r="A394" s="25"/>
      <c r="B394" s="26"/>
      <c r="C394" s="27"/>
      <c r="D394" s="23" t="s">
        <v>4164</v>
      </c>
      <c r="E394" s="28"/>
    </row>
    <row r="395" ht="35.1" customHeight="1" spans="1:5">
      <c r="A395" s="25"/>
      <c r="B395" s="26"/>
      <c r="C395" s="27"/>
      <c r="D395" s="23" t="s">
        <v>4312</v>
      </c>
      <c r="E395" s="28"/>
    </row>
    <row r="396" ht="35.1" customHeight="1" spans="1:5">
      <c r="A396" s="25"/>
      <c r="B396" s="26"/>
      <c r="C396" s="27"/>
      <c r="D396" s="23" t="s">
        <v>4413</v>
      </c>
      <c r="E396" s="28"/>
    </row>
    <row r="397" ht="35.1" customHeight="1" spans="1:5">
      <c r="A397" s="25"/>
      <c r="B397" s="26"/>
      <c r="C397" s="27"/>
      <c r="D397" s="23" t="s">
        <v>4514</v>
      </c>
      <c r="E397" s="28"/>
    </row>
    <row r="398" ht="35.1" customHeight="1" spans="1:5">
      <c r="A398" s="29"/>
      <c r="B398" s="30"/>
      <c r="C398" s="31"/>
      <c r="D398" s="23" t="s">
        <v>4515</v>
      </c>
      <c r="E398" s="32"/>
    </row>
    <row r="399" ht="35.1" customHeight="1" spans="1:5">
      <c r="A399" s="7">
        <v>67</v>
      </c>
      <c r="B399" s="8" t="s">
        <v>2491</v>
      </c>
      <c r="C399" s="9" t="s">
        <v>4516</v>
      </c>
      <c r="D399" s="10" t="s">
        <v>4517</v>
      </c>
      <c r="E399" s="11" t="str">
        <f>HYPERLINK("http://blogfile.huashijingji.com/BlogFile/827-何秋旺老师.zip","课程包下载")</f>
        <v>课程包下载</v>
      </c>
    </row>
    <row r="400" ht="35.1" customHeight="1" spans="1:5">
      <c r="A400" s="12"/>
      <c r="B400" s="13"/>
      <c r="C400" s="14"/>
      <c r="D400" s="10" t="s">
        <v>4518</v>
      </c>
      <c r="E400" s="15"/>
    </row>
    <row r="401" ht="35.1" customHeight="1" spans="1:5">
      <c r="A401" s="12"/>
      <c r="B401" s="13"/>
      <c r="C401" s="14"/>
      <c r="D401" s="10" t="s">
        <v>4519</v>
      </c>
      <c r="E401" s="15"/>
    </row>
    <row r="402" ht="35.1" customHeight="1" spans="1:5">
      <c r="A402" s="12"/>
      <c r="B402" s="13"/>
      <c r="C402" s="14"/>
      <c r="D402" s="10" t="s">
        <v>4520</v>
      </c>
      <c r="E402" s="15"/>
    </row>
    <row r="403" ht="35.1" customHeight="1" spans="1:5">
      <c r="A403" s="12"/>
      <c r="B403" s="13"/>
      <c r="C403" s="14"/>
      <c r="D403" s="10" t="s">
        <v>4521</v>
      </c>
      <c r="E403" s="15"/>
    </row>
    <row r="404" ht="35.1" customHeight="1" spans="1:5">
      <c r="A404" s="16"/>
      <c r="B404" s="17"/>
      <c r="C404" s="18"/>
      <c r="D404" s="10"/>
      <c r="E404" s="19"/>
    </row>
  </sheetData>
  <mergeCells count="269">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A147:A152"/>
    <mergeCell ref="A153:A158"/>
    <mergeCell ref="A159:A164"/>
    <mergeCell ref="A165:A170"/>
    <mergeCell ref="A171:A176"/>
    <mergeCell ref="A177:A182"/>
    <mergeCell ref="A183:A188"/>
    <mergeCell ref="A189:A194"/>
    <mergeCell ref="A195:A200"/>
    <mergeCell ref="A201:A206"/>
    <mergeCell ref="A207:A212"/>
    <mergeCell ref="A213:A218"/>
    <mergeCell ref="A219:A224"/>
    <mergeCell ref="A225:A230"/>
    <mergeCell ref="A231:A236"/>
    <mergeCell ref="A237:A242"/>
    <mergeCell ref="A243:A248"/>
    <mergeCell ref="A249:A254"/>
    <mergeCell ref="A255:A260"/>
    <mergeCell ref="A261:A266"/>
    <mergeCell ref="A267:A272"/>
    <mergeCell ref="A273:A278"/>
    <mergeCell ref="A279:A284"/>
    <mergeCell ref="A285:A290"/>
    <mergeCell ref="A291:A296"/>
    <mergeCell ref="A297:A302"/>
    <mergeCell ref="A303:A308"/>
    <mergeCell ref="A309:A314"/>
    <mergeCell ref="A315:A320"/>
    <mergeCell ref="A321:A326"/>
    <mergeCell ref="A327:A332"/>
    <mergeCell ref="A333:A338"/>
    <mergeCell ref="A339:A344"/>
    <mergeCell ref="A345:A350"/>
    <mergeCell ref="A351:A356"/>
    <mergeCell ref="A357:A362"/>
    <mergeCell ref="A363:A368"/>
    <mergeCell ref="A369:A374"/>
    <mergeCell ref="A375:A380"/>
    <mergeCell ref="A381:A386"/>
    <mergeCell ref="A387:A392"/>
    <mergeCell ref="A393:A398"/>
    <mergeCell ref="A399:A404"/>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207:B212"/>
    <mergeCell ref="B213:B218"/>
    <mergeCell ref="B219:B224"/>
    <mergeCell ref="B225:B230"/>
    <mergeCell ref="B231:B236"/>
    <mergeCell ref="B237:B242"/>
    <mergeCell ref="B243:B248"/>
    <mergeCell ref="B249:B254"/>
    <mergeCell ref="B255:B260"/>
    <mergeCell ref="B261:B266"/>
    <mergeCell ref="B267:B272"/>
    <mergeCell ref="B273:B278"/>
    <mergeCell ref="B279:B284"/>
    <mergeCell ref="B285:B290"/>
    <mergeCell ref="B291:B296"/>
    <mergeCell ref="B297:B302"/>
    <mergeCell ref="B303:B308"/>
    <mergeCell ref="B309:B314"/>
    <mergeCell ref="B315:B320"/>
    <mergeCell ref="B321:B326"/>
    <mergeCell ref="B327:B332"/>
    <mergeCell ref="B333:B338"/>
    <mergeCell ref="B339:B344"/>
    <mergeCell ref="B345:B350"/>
    <mergeCell ref="B351:B356"/>
    <mergeCell ref="B357:B362"/>
    <mergeCell ref="B363:B368"/>
    <mergeCell ref="B369:B374"/>
    <mergeCell ref="B375:B380"/>
    <mergeCell ref="B381:B386"/>
    <mergeCell ref="B387:B392"/>
    <mergeCell ref="B393:B398"/>
    <mergeCell ref="B399:B404"/>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C147:C152"/>
    <mergeCell ref="C153:C158"/>
    <mergeCell ref="C159:C164"/>
    <mergeCell ref="C165:C170"/>
    <mergeCell ref="C171:C176"/>
    <mergeCell ref="C177:C182"/>
    <mergeCell ref="C183:C188"/>
    <mergeCell ref="C189:C194"/>
    <mergeCell ref="C195:C200"/>
    <mergeCell ref="C201:C206"/>
    <mergeCell ref="C207:C212"/>
    <mergeCell ref="C213:C218"/>
    <mergeCell ref="C219:C224"/>
    <mergeCell ref="C225:C230"/>
    <mergeCell ref="C231:C236"/>
    <mergeCell ref="C237:C242"/>
    <mergeCell ref="C243:C248"/>
    <mergeCell ref="C249:C254"/>
    <mergeCell ref="C255:C260"/>
    <mergeCell ref="C261:C266"/>
    <mergeCell ref="C267:C272"/>
    <mergeCell ref="C273:C278"/>
    <mergeCell ref="C279:C284"/>
    <mergeCell ref="C285:C290"/>
    <mergeCell ref="C291:C296"/>
    <mergeCell ref="C297:C302"/>
    <mergeCell ref="C303:C308"/>
    <mergeCell ref="C309:C314"/>
    <mergeCell ref="C315:C320"/>
    <mergeCell ref="C321:C326"/>
    <mergeCell ref="C327:C332"/>
    <mergeCell ref="C333:C338"/>
    <mergeCell ref="C339:C344"/>
    <mergeCell ref="C345:C350"/>
    <mergeCell ref="C351:C356"/>
    <mergeCell ref="C357:C362"/>
    <mergeCell ref="C363:C368"/>
    <mergeCell ref="C369:C374"/>
    <mergeCell ref="C375:C380"/>
    <mergeCell ref="C381:C386"/>
    <mergeCell ref="C387:C392"/>
    <mergeCell ref="C393:C398"/>
    <mergeCell ref="C399:C404"/>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 ref="E147:E152"/>
    <mergeCell ref="E153:E158"/>
    <mergeCell ref="E159:E164"/>
    <mergeCell ref="E165:E170"/>
    <mergeCell ref="E171:E176"/>
    <mergeCell ref="E177:E182"/>
    <mergeCell ref="E183:E188"/>
    <mergeCell ref="E189:E194"/>
    <mergeCell ref="E195:E200"/>
    <mergeCell ref="E201:E206"/>
    <mergeCell ref="E207:E212"/>
    <mergeCell ref="E213:E218"/>
    <mergeCell ref="E219:E224"/>
    <mergeCell ref="E225:E230"/>
    <mergeCell ref="E231:E236"/>
    <mergeCell ref="E237:E242"/>
    <mergeCell ref="E243:E248"/>
    <mergeCell ref="E249:E254"/>
    <mergeCell ref="E255:E260"/>
    <mergeCell ref="E261:E266"/>
    <mergeCell ref="E267:E272"/>
    <mergeCell ref="E273:E278"/>
    <mergeCell ref="E279:E284"/>
    <mergeCell ref="E285:E290"/>
    <mergeCell ref="E291:E296"/>
    <mergeCell ref="E297:E302"/>
    <mergeCell ref="E303:E308"/>
    <mergeCell ref="E309:E314"/>
    <mergeCell ref="E315:E320"/>
    <mergeCell ref="E321:E326"/>
    <mergeCell ref="E327:E332"/>
    <mergeCell ref="E333:E338"/>
    <mergeCell ref="E339:E344"/>
    <mergeCell ref="E345:E350"/>
    <mergeCell ref="E351:E356"/>
    <mergeCell ref="E357:E362"/>
    <mergeCell ref="E363:E368"/>
    <mergeCell ref="E369:E374"/>
    <mergeCell ref="E375:E380"/>
    <mergeCell ref="E381:E386"/>
    <mergeCell ref="E387:E392"/>
    <mergeCell ref="E393:E398"/>
    <mergeCell ref="E399:E404"/>
  </mergeCells>
  <pageMargins left="0.7" right="0.7"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6"/>
  <sheetViews>
    <sheetView zoomScale="90" zoomScaleNormal="90" workbookViewId="0">
      <pane xSplit="3" ySplit="2" topLeftCell="D3" activePane="bottomRight" state="frozen"/>
      <selection/>
      <selection pane="topRight"/>
      <selection pane="bottomLeft"/>
      <selection pane="bottomRight" activeCell="E2" sqref="E$1:F$1048576"/>
    </sheetView>
  </sheetViews>
  <sheetFormatPr defaultColWidth="9" defaultRowHeight="20.25" outlineLevelCol="4"/>
  <cols>
    <col min="1" max="1" width="19.375" customWidth="1"/>
    <col min="2" max="2" width="20.625" customWidth="1"/>
    <col min="3" max="4" width="67.625" style="3" customWidth="1"/>
    <col min="5" max="5" width="18.375" style="3" customWidth="1"/>
  </cols>
  <sheetData>
    <row r="1" ht="137.25" customHeight="1" spans="1:5">
      <c r="A1" s="4"/>
      <c r="B1" s="4"/>
      <c r="C1" s="4"/>
      <c r="D1" s="4"/>
      <c r="E1" s="4"/>
    </row>
    <row r="2" s="1" customFormat="1" ht="30" customHeight="1" spans="1:5">
      <c r="A2" s="5" t="s">
        <v>0</v>
      </c>
      <c r="B2" s="5" t="s">
        <v>1</v>
      </c>
      <c r="C2" s="6" t="s">
        <v>2850</v>
      </c>
      <c r="D2" s="5" t="s">
        <v>2851</v>
      </c>
      <c r="E2" s="5" t="s">
        <v>2852</v>
      </c>
    </row>
    <row r="3" s="2" customFormat="1" ht="34.15" customHeight="1" spans="1:5">
      <c r="A3" s="7">
        <v>1</v>
      </c>
      <c r="B3" s="8" t="s">
        <v>418</v>
      </c>
      <c r="C3" s="9" t="s">
        <v>4522</v>
      </c>
      <c r="D3" s="10" t="s">
        <v>4523</v>
      </c>
      <c r="E3" s="11" t="str">
        <f>HYPERLINK("http://blogfile.huashijingji.com/BlogFile/142-张轶老师.zip","课程包下载")</f>
        <v>课程包下载</v>
      </c>
    </row>
    <row r="4" s="2" customFormat="1" ht="34.15" customHeight="1" spans="1:5">
      <c r="A4" s="12"/>
      <c r="B4" s="13"/>
      <c r="C4" s="14"/>
      <c r="D4" s="10" t="s">
        <v>4524</v>
      </c>
      <c r="E4" s="15"/>
    </row>
    <row r="5" s="2" customFormat="1" ht="34.15" customHeight="1" spans="1:5">
      <c r="A5" s="12"/>
      <c r="B5" s="13"/>
      <c r="C5" s="14"/>
      <c r="D5" s="10" t="s">
        <v>4525</v>
      </c>
      <c r="E5" s="15"/>
    </row>
    <row r="6" s="2" customFormat="1" ht="34.15" customHeight="1" spans="1:5">
      <c r="A6" s="12"/>
      <c r="B6" s="13"/>
      <c r="C6" s="14"/>
      <c r="D6" s="10" t="s">
        <v>4526</v>
      </c>
      <c r="E6" s="15"/>
    </row>
    <row r="7" s="2" customFormat="1" ht="34.15" customHeight="1" spans="1:5">
      <c r="A7" s="12"/>
      <c r="B7" s="13"/>
      <c r="C7" s="14"/>
      <c r="D7" s="10" t="s">
        <v>4527</v>
      </c>
      <c r="E7" s="15"/>
    </row>
    <row r="8" s="2" customFormat="1" ht="34.15" customHeight="1" spans="1:5">
      <c r="A8" s="16"/>
      <c r="B8" s="17"/>
      <c r="C8" s="18"/>
      <c r="D8" s="10" t="s">
        <v>4528</v>
      </c>
      <c r="E8" s="19"/>
    </row>
    <row r="9" s="2" customFormat="1" ht="34.15" customHeight="1" spans="1:5">
      <c r="A9" s="20">
        <v>2</v>
      </c>
      <c r="B9" s="21" t="s">
        <v>1081</v>
      </c>
      <c r="C9" s="22" t="s">
        <v>4529</v>
      </c>
      <c r="D9" s="23" t="s">
        <v>4530</v>
      </c>
      <c r="E9" s="24" t="str">
        <f>HYPERLINK("http://blogfile.huashijingji.com/BlogFile/403-李燕老师.zip","课程包下载")</f>
        <v>课程包下载</v>
      </c>
    </row>
    <row r="10" s="2" customFormat="1" ht="34.15" customHeight="1" spans="1:5">
      <c r="A10" s="25"/>
      <c r="B10" s="26"/>
      <c r="C10" s="27"/>
      <c r="D10" s="23" t="s">
        <v>4531</v>
      </c>
      <c r="E10" s="28"/>
    </row>
    <row r="11" s="2" customFormat="1" ht="34.15" customHeight="1" spans="1:5">
      <c r="A11" s="25"/>
      <c r="B11" s="26"/>
      <c r="C11" s="27"/>
      <c r="D11" s="23" t="s">
        <v>4532</v>
      </c>
      <c r="E11" s="28"/>
    </row>
    <row r="12" s="2" customFormat="1" ht="34.15" customHeight="1" spans="1:5">
      <c r="A12" s="25"/>
      <c r="B12" s="26"/>
      <c r="C12" s="27"/>
      <c r="D12" s="23" t="s">
        <v>4533</v>
      </c>
      <c r="E12" s="28"/>
    </row>
    <row r="13" s="2" customFormat="1" ht="34.15" customHeight="1" spans="1:5">
      <c r="A13" s="25"/>
      <c r="B13" s="26"/>
      <c r="C13" s="27"/>
      <c r="D13" s="23" t="s">
        <v>4534</v>
      </c>
      <c r="E13" s="28"/>
    </row>
    <row r="14" s="2" customFormat="1" ht="33.75" customHeight="1" spans="1:5">
      <c r="A14" s="29"/>
      <c r="B14" s="30"/>
      <c r="C14" s="31"/>
      <c r="D14" s="23" t="s">
        <v>4535</v>
      </c>
      <c r="E14" s="32"/>
    </row>
    <row r="15" s="2" customFormat="1" ht="34.15" customHeight="1" spans="1:5">
      <c r="A15" s="7">
        <v>3</v>
      </c>
      <c r="B15" s="8" t="s">
        <v>145</v>
      </c>
      <c r="C15" s="9" t="s">
        <v>4536</v>
      </c>
      <c r="D15" s="10" t="s">
        <v>4537</v>
      </c>
      <c r="E15" s="11" t="str">
        <f>HYPERLINK("http://blogfile.huashijingji.com/BlogFile/42-黄国亮老师.zip","课程包下载")</f>
        <v>课程包下载</v>
      </c>
    </row>
    <row r="16" s="2" customFormat="1" ht="34.15" customHeight="1" spans="1:5">
      <c r="A16" s="12"/>
      <c r="B16" s="13"/>
      <c r="C16" s="14"/>
      <c r="D16" s="10" t="s">
        <v>4538</v>
      </c>
      <c r="E16" s="15"/>
    </row>
    <row r="17" s="2" customFormat="1" ht="34.15" customHeight="1" spans="1:5">
      <c r="A17" s="12"/>
      <c r="B17" s="13"/>
      <c r="C17" s="14"/>
      <c r="D17" s="10" t="s">
        <v>4539</v>
      </c>
      <c r="E17" s="15"/>
    </row>
    <row r="18" s="2" customFormat="1" ht="34.15" customHeight="1" spans="1:5">
      <c r="A18" s="12"/>
      <c r="B18" s="13"/>
      <c r="C18" s="14"/>
      <c r="D18" s="10" t="s">
        <v>4540</v>
      </c>
      <c r="E18" s="15"/>
    </row>
    <row r="19" s="2" customFormat="1" ht="34.15" customHeight="1" spans="1:5">
      <c r="A19" s="12"/>
      <c r="B19" s="13"/>
      <c r="C19" s="14"/>
      <c r="D19" s="10" t="s">
        <v>4541</v>
      </c>
      <c r="E19" s="15"/>
    </row>
    <row r="20" s="2" customFormat="1" ht="34.15" customHeight="1" spans="1:5">
      <c r="A20" s="16"/>
      <c r="B20" s="17"/>
      <c r="C20" s="18"/>
      <c r="D20" s="10" t="s">
        <v>4542</v>
      </c>
      <c r="E20" s="19"/>
    </row>
    <row r="21" s="2" customFormat="1" ht="34.15" customHeight="1" spans="1:5">
      <c r="A21" s="20">
        <v>4</v>
      </c>
      <c r="B21" s="21" t="s">
        <v>884</v>
      </c>
      <c r="C21" s="22" t="s">
        <v>4543</v>
      </c>
      <c r="D21" s="23" t="s">
        <v>4544</v>
      </c>
      <c r="E21" s="24" t="str">
        <f>HYPERLINK("http://blogfile.huashijingji.com/BlogFile/337-李竟成老师.zip","课程包下载")</f>
        <v>课程包下载</v>
      </c>
    </row>
    <row r="22" s="2" customFormat="1" ht="34.15" customHeight="1" spans="1:5">
      <c r="A22" s="25"/>
      <c r="B22" s="26"/>
      <c r="C22" s="27"/>
      <c r="D22" s="23" t="s">
        <v>4545</v>
      </c>
      <c r="E22" s="28"/>
    </row>
    <row r="23" s="2" customFormat="1" ht="34.15" customHeight="1" spans="1:5">
      <c r="A23" s="25"/>
      <c r="B23" s="26"/>
      <c r="C23" s="27"/>
      <c r="D23" s="23" t="s">
        <v>4546</v>
      </c>
      <c r="E23" s="28"/>
    </row>
    <row r="24" s="2" customFormat="1" ht="34.15" customHeight="1" spans="1:5">
      <c r="A24" s="25"/>
      <c r="B24" s="26"/>
      <c r="C24" s="27"/>
      <c r="D24" s="23" t="s">
        <v>4547</v>
      </c>
      <c r="E24" s="28"/>
    </row>
    <row r="25" s="2" customFormat="1" ht="34.15" customHeight="1" spans="1:5">
      <c r="A25" s="25"/>
      <c r="B25" s="26"/>
      <c r="C25" s="27"/>
      <c r="D25" s="23" t="s">
        <v>4548</v>
      </c>
      <c r="E25" s="28"/>
    </row>
    <row r="26" s="2" customFormat="1" ht="33.75" customHeight="1" spans="1:5">
      <c r="A26" s="29"/>
      <c r="B26" s="30"/>
      <c r="C26" s="31"/>
      <c r="D26" s="23" t="s">
        <v>4549</v>
      </c>
      <c r="E26" s="32"/>
    </row>
    <row r="27" s="2" customFormat="1" ht="34.15" customHeight="1" spans="1:5">
      <c r="A27" s="7">
        <v>5</v>
      </c>
      <c r="B27" s="8" t="s">
        <v>807</v>
      </c>
      <c r="C27" s="9" t="s">
        <v>4550</v>
      </c>
      <c r="D27" s="10" t="s">
        <v>4551</v>
      </c>
      <c r="E27" s="11" t="str">
        <f>HYPERLINK("http://blogfile.huashijingji.com/BlogFile/307-邹延渤老师.zip","课程包下载")</f>
        <v>课程包下载</v>
      </c>
    </row>
    <row r="28" s="2" customFormat="1" ht="34.15" customHeight="1" spans="1:5">
      <c r="A28" s="12"/>
      <c r="B28" s="13"/>
      <c r="C28" s="14"/>
      <c r="D28" s="10" t="s">
        <v>4552</v>
      </c>
      <c r="E28" s="15"/>
    </row>
    <row r="29" s="2" customFormat="1" ht="34.15" customHeight="1" spans="1:5">
      <c r="A29" s="12"/>
      <c r="B29" s="13"/>
      <c r="C29" s="14"/>
      <c r="D29" s="10" t="s">
        <v>4553</v>
      </c>
      <c r="E29" s="15"/>
    </row>
    <row r="30" s="2" customFormat="1" ht="34.15" customHeight="1" spans="1:5">
      <c r="A30" s="12"/>
      <c r="B30" s="13"/>
      <c r="C30" s="14"/>
      <c r="D30" s="10" t="s">
        <v>4554</v>
      </c>
      <c r="E30" s="15"/>
    </row>
    <row r="31" s="2" customFormat="1" ht="34.15" customHeight="1" spans="1:5">
      <c r="A31" s="12"/>
      <c r="B31" s="13"/>
      <c r="C31" s="14"/>
      <c r="D31" s="10" t="s">
        <v>4555</v>
      </c>
      <c r="E31" s="15"/>
    </row>
    <row r="32" s="2" customFormat="1" ht="33.75" customHeight="1" spans="1:5">
      <c r="A32" s="16"/>
      <c r="B32" s="17"/>
      <c r="C32" s="18"/>
      <c r="D32" s="10" t="s">
        <v>4556</v>
      </c>
      <c r="E32" s="19"/>
    </row>
    <row r="33" s="2" customFormat="1" ht="34.15" customHeight="1" spans="1:5">
      <c r="A33" s="20">
        <v>6</v>
      </c>
      <c r="B33" s="21" t="s">
        <v>1531</v>
      </c>
      <c r="C33" s="22" t="s">
        <v>4557</v>
      </c>
      <c r="D33" s="23" t="s">
        <v>4558</v>
      </c>
      <c r="E33" s="24" t="str">
        <f>HYPERLINK("http://blogfile.huashijingji.com/BlogFile/571-赵博老师.zip","课程包下载")</f>
        <v>课程包下载</v>
      </c>
    </row>
    <row r="34" s="2" customFormat="1" ht="34.15" customHeight="1" spans="1:5">
      <c r="A34" s="25"/>
      <c r="B34" s="26"/>
      <c r="C34" s="27"/>
      <c r="D34" s="23" t="s">
        <v>4559</v>
      </c>
      <c r="E34" s="28"/>
    </row>
    <row r="35" s="2" customFormat="1" ht="34.15" customHeight="1" spans="1:5">
      <c r="A35" s="25"/>
      <c r="B35" s="26"/>
      <c r="C35" s="27"/>
      <c r="D35" s="23" t="s">
        <v>4560</v>
      </c>
      <c r="E35" s="28"/>
    </row>
    <row r="36" s="2" customFormat="1" ht="34.15" customHeight="1" spans="1:5">
      <c r="A36" s="25"/>
      <c r="B36" s="26"/>
      <c r="C36" s="27"/>
      <c r="D36" s="23" t="s">
        <v>4561</v>
      </c>
      <c r="E36" s="28"/>
    </row>
    <row r="37" s="2" customFormat="1" ht="34.15" customHeight="1" spans="1:5">
      <c r="A37" s="25"/>
      <c r="B37" s="26"/>
      <c r="C37" s="27"/>
      <c r="D37" s="23" t="s">
        <v>4562</v>
      </c>
      <c r="E37" s="28"/>
    </row>
    <row r="38" s="2" customFormat="1" ht="34.15" customHeight="1" spans="1:5">
      <c r="A38" s="29"/>
      <c r="B38" s="30"/>
      <c r="C38" s="31"/>
      <c r="D38" s="23" t="s">
        <v>4563</v>
      </c>
      <c r="E38" s="32"/>
    </row>
    <row r="39" s="2" customFormat="1" ht="34.15" customHeight="1" spans="1:5">
      <c r="A39" s="7">
        <v>7</v>
      </c>
      <c r="B39" s="8" t="s">
        <v>1822</v>
      </c>
      <c r="C39" s="9" t="s">
        <v>4564</v>
      </c>
      <c r="D39" s="10" t="s">
        <v>4565</v>
      </c>
      <c r="E39" s="11" t="str">
        <f>HYPERLINK("http://blogfile.huashijingji.com/BlogFile/652-曾德飞老师.zip","课程包下载")</f>
        <v>课程包下载</v>
      </c>
    </row>
    <row r="40" s="2" customFormat="1" ht="34.15" customHeight="1" spans="1:5">
      <c r="A40" s="12"/>
      <c r="B40" s="13"/>
      <c r="C40" s="14"/>
      <c r="D40" s="10" t="s">
        <v>4566</v>
      </c>
      <c r="E40" s="15"/>
    </row>
    <row r="41" s="2" customFormat="1" ht="34.15" customHeight="1" spans="1:5">
      <c r="A41" s="12"/>
      <c r="B41" s="13"/>
      <c r="C41" s="14"/>
      <c r="D41" s="10" t="s">
        <v>4567</v>
      </c>
      <c r="E41" s="15"/>
    </row>
    <row r="42" s="2" customFormat="1" ht="34.15" customHeight="1" spans="1:5">
      <c r="A42" s="12"/>
      <c r="B42" s="13"/>
      <c r="C42" s="14"/>
      <c r="D42" s="10" t="s">
        <v>4568</v>
      </c>
      <c r="E42" s="15"/>
    </row>
    <row r="43" s="2" customFormat="1" ht="34.15" customHeight="1" spans="1:5">
      <c r="A43" s="12"/>
      <c r="B43" s="13"/>
      <c r="C43" s="14"/>
      <c r="D43" s="10" t="s">
        <v>4569</v>
      </c>
      <c r="E43" s="15"/>
    </row>
    <row r="44" s="2" customFormat="1" ht="34.15" customHeight="1" spans="1:5">
      <c r="A44" s="16"/>
      <c r="B44" s="17"/>
      <c r="C44" s="18"/>
      <c r="D44" s="10" t="s">
        <v>4570</v>
      </c>
      <c r="E44" s="19"/>
    </row>
    <row r="45" s="2" customFormat="1" ht="34.15" customHeight="1" spans="1:5">
      <c r="A45" s="20">
        <v>8</v>
      </c>
      <c r="B45" s="21" t="s">
        <v>1616</v>
      </c>
      <c r="C45" s="22" t="s">
        <v>4571</v>
      </c>
      <c r="D45" s="23" t="s">
        <v>4572</v>
      </c>
      <c r="E45" s="24" t="str">
        <f>HYPERLINK("http://blogfile.huashijingji.com/BlogFile/597-赵语桐老师.zip","课程包下载")</f>
        <v>课程包下载</v>
      </c>
    </row>
    <row r="46" s="2" customFormat="1" ht="34.15" customHeight="1" spans="1:5">
      <c r="A46" s="25"/>
      <c r="B46" s="26"/>
      <c r="C46" s="27"/>
      <c r="D46" s="23" t="s">
        <v>4573</v>
      </c>
      <c r="E46" s="28"/>
    </row>
    <row r="47" s="2" customFormat="1" ht="34.15" customHeight="1" spans="1:5">
      <c r="A47" s="25"/>
      <c r="B47" s="26"/>
      <c r="C47" s="27"/>
      <c r="D47" s="23" t="s">
        <v>4574</v>
      </c>
      <c r="E47" s="28"/>
    </row>
    <row r="48" s="2" customFormat="1" ht="34.15" customHeight="1" spans="1:5">
      <c r="A48" s="25"/>
      <c r="B48" s="26"/>
      <c r="C48" s="27"/>
      <c r="D48" s="23" t="s">
        <v>4575</v>
      </c>
      <c r="E48" s="28"/>
    </row>
    <row r="49" s="2" customFormat="1" ht="34.15" customHeight="1" spans="1:5">
      <c r="A49" s="25"/>
      <c r="B49" s="26"/>
      <c r="C49" s="27"/>
      <c r="D49" s="23" t="s">
        <v>4576</v>
      </c>
      <c r="E49" s="28"/>
    </row>
    <row r="50" s="2" customFormat="1" ht="33.75" customHeight="1" spans="1:5">
      <c r="A50" s="29"/>
      <c r="B50" s="30"/>
      <c r="C50" s="31"/>
      <c r="D50" s="23" t="s">
        <v>4577</v>
      </c>
      <c r="E50" s="32"/>
    </row>
    <row r="51" s="2" customFormat="1" ht="34.15" customHeight="1" spans="1:5">
      <c r="A51" s="7">
        <v>9</v>
      </c>
      <c r="B51" s="8" t="s">
        <v>1879</v>
      </c>
      <c r="C51" s="9" t="s">
        <v>4578</v>
      </c>
      <c r="D51" s="10" t="s">
        <v>4579</v>
      </c>
      <c r="E51" s="11" t="str">
        <f>HYPERLINK("http://blogfile.huashijingji.com/BlogFile/669-陈博老师.zip","课程包下载")</f>
        <v>课程包下载</v>
      </c>
    </row>
    <row r="52" s="2" customFormat="1" ht="34.15" customHeight="1" spans="1:5">
      <c r="A52" s="12"/>
      <c r="B52" s="13"/>
      <c r="C52" s="14"/>
      <c r="D52" s="10" t="s">
        <v>4580</v>
      </c>
      <c r="E52" s="15"/>
    </row>
    <row r="53" s="2" customFormat="1" ht="34.15" customHeight="1" spans="1:5">
      <c r="A53" s="12"/>
      <c r="B53" s="13"/>
      <c r="C53" s="14"/>
      <c r="D53" s="10" t="s">
        <v>4581</v>
      </c>
      <c r="E53" s="15"/>
    </row>
    <row r="54" s="2" customFormat="1" ht="34.15" customHeight="1" spans="1:5">
      <c r="A54" s="12"/>
      <c r="B54" s="13"/>
      <c r="C54" s="14"/>
      <c r="D54" s="10" t="s">
        <v>4582</v>
      </c>
      <c r="E54" s="15"/>
    </row>
    <row r="55" s="2" customFormat="1" ht="34.15" customHeight="1" spans="1:5">
      <c r="A55" s="12"/>
      <c r="B55" s="13"/>
      <c r="C55" s="14"/>
      <c r="D55" s="10" t="s">
        <v>4583</v>
      </c>
      <c r="E55" s="15"/>
    </row>
    <row r="56" s="2" customFormat="1" ht="34.15" customHeight="1" spans="1:5">
      <c r="A56" s="16"/>
      <c r="B56" s="17"/>
      <c r="C56" s="18"/>
      <c r="D56" s="10" t="s">
        <v>4584</v>
      </c>
      <c r="E56" s="19"/>
    </row>
    <row r="57" s="2" customFormat="1" ht="34.15" customHeight="1" spans="1:5">
      <c r="A57" s="20">
        <v>10</v>
      </c>
      <c r="B57" s="21" t="s">
        <v>1890</v>
      </c>
      <c r="C57" s="22" t="s">
        <v>4585</v>
      </c>
      <c r="D57" s="23" t="s">
        <v>4586</v>
      </c>
      <c r="E57" s="24" t="str">
        <f>HYPERLINK("http://blogfile.huashijingji.com/BlogFile/671-朱小东老师.zip","课程包下载")</f>
        <v>课程包下载</v>
      </c>
    </row>
    <row r="58" s="2" customFormat="1" ht="34.15" customHeight="1" spans="1:5">
      <c r="A58" s="25"/>
      <c r="B58" s="26"/>
      <c r="C58" s="27"/>
      <c r="D58" s="23" t="s">
        <v>4587</v>
      </c>
      <c r="E58" s="28"/>
    </row>
    <row r="59" s="2" customFormat="1" ht="34.15" customHeight="1" spans="1:5">
      <c r="A59" s="25"/>
      <c r="B59" s="26"/>
      <c r="C59" s="27"/>
      <c r="D59" s="23" t="s">
        <v>4588</v>
      </c>
      <c r="E59" s="28"/>
    </row>
    <row r="60" s="2" customFormat="1" ht="34.15" customHeight="1" spans="1:5">
      <c r="A60" s="25"/>
      <c r="B60" s="26"/>
      <c r="C60" s="27"/>
      <c r="D60" s="23" t="s">
        <v>4589</v>
      </c>
      <c r="E60" s="28"/>
    </row>
    <row r="61" s="2" customFormat="1" ht="34.15" customHeight="1" spans="1:5">
      <c r="A61" s="25"/>
      <c r="B61" s="26"/>
      <c r="C61" s="27"/>
      <c r="D61" s="23" t="s">
        <v>4590</v>
      </c>
      <c r="E61" s="28"/>
    </row>
    <row r="62" s="2" customFormat="1" ht="33.75" customHeight="1" spans="1:5">
      <c r="A62" s="29"/>
      <c r="B62" s="30"/>
      <c r="C62" s="31"/>
      <c r="D62" s="23" t="s">
        <v>4591</v>
      </c>
      <c r="E62" s="32"/>
    </row>
    <row r="63" s="2" customFormat="1" ht="34.15" customHeight="1" spans="1:5">
      <c r="A63" s="7">
        <v>11</v>
      </c>
      <c r="B63" s="8" t="s">
        <v>2156</v>
      </c>
      <c r="C63" s="9" t="s">
        <v>4592</v>
      </c>
      <c r="D63" s="10" t="s">
        <v>4593</v>
      </c>
      <c r="E63" s="11" t="str">
        <f>HYPERLINK("http://blogfile.huashijingji.com/BlogFile/738-宁宇老师.zip","课程包下载")</f>
        <v>课程包下载</v>
      </c>
    </row>
    <row r="64" s="2" customFormat="1" ht="34.15" customHeight="1" spans="1:5">
      <c r="A64" s="12"/>
      <c r="B64" s="13"/>
      <c r="C64" s="14"/>
      <c r="D64" s="10" t="s">
        <v>4594</v>
      </c>
      <c r="E64" s="15"/>
    </row>
    <row r="65" s="2" customFormat="1" ht="34.15" customHeight="1" spans="1:5">
      <c r="A65" s="12"/>
      <c r="B65" s="13"/>
      <c r="C65" s="14"/>
      <c r="D65" s="10" t="s">
        <v>4595</v>
      </c>
      <c r="E65" s="15"/>
    </row>
    <row r="66" s="2" customFormat="1" ht="34.15" customHeight="1" spans="1:5">
      <c r="A66" s="12"/>
      <c r="B66" s="13"/>
      <c r="C66" s="14"/>
      <c r="D66" s="10" t="s">
        <v>4596</v>
      </c>
      <c r="E66" s="15"/>
    </row>
    <row r="67" s="2" customFormat="1" ht="34.15" customHeight="1" spans="1:5">
      <c r="A67" s="12"/>
      <c r="B67" s="13"/>
      <c r="C67" s="14"/>
      <c r="D67" s="10" t="s">
        <v>4597</v>
      </c>
      <c r="E67" s="15"/>
    </row>
    <row r="68" s="2" customFormat="1" ht="34.15" customHeight="1" spans="1:5">
      <c r="A68" s="16"/>
      <c r="B68" s="17"/>
      <c r="C68" s="18"/>
      <c r="D68" s="10" t="s">
        <v>4598</v>
      </c>
      <c r="E68" s="19"/>
    </row>
    <row r="69" s="2" customFormat="1" ht="34.15" customHeight="1" spans="1:5">
      <c r="A69" s="20">
        <v>12</v>
      </c>
      <c r="B69" s="21" t="s">
        <v>2168</v>
      </c>
      <c r="C69" s="22" t="s">
        <v>4599</v>
      </c>
      <c r="D69" s="23" t="s">
        <v>4600</v>
      </c>
      <c r="E69" s="24" t="str">
        <f>HYPERLINK("http://blogfile.huashijingji.com/BlogFile/741-苏子雯老师.zip","课程包下载")</f>
        <v>课程包下载</v>
      </c>
    </row>
    <row r="70" s="2" customFormat="1" ht="34.15" customHeight="1" spans="1:5">
      <c r="A70" s="25"/>
      <c r="B70" s="26"/>
      <c r="C70" s="27"/>
      <c r="D70" s="23" t="s">
        <v>4601</v>
      </c>
      <c r="E70" s="28"/>
    </row>
    <row r="71" s="2" customFormat="1" ht="34.15" customHeight="1" spans="1:5">
      <c r="A71" s="25"/>
      <c r="B71" s="26"/>
      <c r="C71" s="27"/>
      <c r="D71" s="23" t="s">
        <v>4602</v>
      </c>
      <c r="E71" s="28"/>
    </row>
    <row r="72" s="2" customFormat="1" ht="34.15" customHeight="1" spans="1:5">
      <c r="A72" s="25"/>
      <c r="B72" s="26"/>
      <c r="C72" s="27"/>
      <c r="D72" s="23" t="s">
        <v>4603</v>
      </c>
      <c r="E72" s="28"/>
    </row>
    <row r="73" s="2" customFormat="1" ht="34.15" customHeight="1" spans="1:5">
      <c r="A73" s="25"/>
      <c r="B73" s="26"/>
      <c r="C73" s="27"/>
      <c r="D73" s="23" t="s">
        <v>4604</v>
      </c>
      <c r="E73" s="28"/>
    </row>
    <row r="74" s="2" customFormat="1" ht="33.75" customHeight="1" spans="1:5">
      <c r="A74" s="29"/>
      <c r="B74" s="30"/>
      <c r="C74" s="31"/>
      <c r="D74" s="23" t="s">
        <v>4605</v>
      </c>
      <c r="E74" s="32"/>
    </row>
    <row r="75" s="2" customFormat="1" ht="34.35" customHeight="1" spans="1:5">
      <c r="A75" s="7">
        <v>13</v>
      </c>
      <c r="B75" s="8" t="s">
        <v>2436</v>
      </c>
      <c r="C75" s="9" t="s">
        <v>4606</v>
      </c>
      <c r="D75" s="10" t="s">
        <v>4607</v>
      </c>
      <c r="E75" s="11" t="str">
        <f>HYPERLINK("http://blogfile.huashijingji.com/BlogFile/813-王骏峙老师.zip","课程包下载")</f>
        <v>课程包下载</v>
      </c>
    </row>
    <row r="76" s="2" customFormat="1" ht="34.35" customHeight="1" spans="1:5">
      <c r="A76" s="12"/>
      <c r="B76" s="13"/>
      <c r="C76" s="14"/>
      <c r="D76" s="10" t="s">
        <v>4608</v>
      </c>
      <c r="E76" s="15"/>
    </row>
    <row r="77" s="2" customFormat="1" ht="34.35" customHeight="1" spans="1:5">
      <c r="A77" s="12"/>
      <c r="B77" s="13"/>
      <c r="C77" s="14"/>
      <c r="D77" s="10" t="s">
        <v>4609</v>
      </c>
      <c r="E77" s="15"/>
    </row>
    <row r="78" s="2" customFormat="1" ht="34.35" customHeight="1" spans="1:5">
      <c r="A78" s="12"/>
      <c r="B78" s="13"/>
      <c r="C78" s="14"/>
      <c r="D78" s="10" t="s">
        <v>4610</v>
      </c>
      <c r="E78" s="15"/>
    </row>
    <row r="79" s="2" customFormat="1" ht="34.35" customHeight="1" spans="1:5">
      <c r="A79" s="12"/>
      <c r="B79" s="13"/>
      <c r="C79" s="14"/>
      <c r="D79" s="10" t="s">
        <v>4611</v>
      </c>
      <c r="E79" s="15"/>
    </row>
    <row r="80" s="2" customFormat="1" ht="34.35" customHeight="1" spans="1:5">
      <c r="A80" s="16"/>
      <c r="B80" s="17"/>
      <c r="C80" s="18"/>
      <c r="D80" s="10" t="s">
        <v>4612</v>
      </c>
      <c r="E80" s="19"/>
    </row>
    <row r="81" s="2" customFormat="1" ht="34.35" customHeight="1" spans="1:5">
      <c r="A81" s="20">
        <v>14</v>
      </c>
      <c r="B81" s="21" t="s">
        <v>1751</v>
      </c>
      <c r="C81" s="22" t="s">
        <v>4613</v>
      </c>
      <c r="D81" s="23" t="s">
        <v>4614</v>
      </c>
      <c r="E81" s="24" t="str">
        <f>HYPERLINK("http://blogfile.huashijingji.com/BlogFile/633-墨凡老师.zip","课程包下载")</f>
        <v>课程包下载</v>
      </c>
    </row>
    <row r="82" s="2" customFormat="1" ht="34.35" customHeight="1" spans="1:5">
      <c r="A82" s="25"/>
      <c r="B82" s="26"/>
      <c r="C82" s="27"/>
      <c r="D82" s="23" t="s">
        <v>4615</v>
      </c>
      <c r="E82" s="28"/>
    </row>
    <row r="83" s="2" customFormat="1" ht="34.35" customHeight="1" spans="1:5">
      <c r="A83" s="25"/>
      <c r="B83" s="26"/>
      <c r="C83" s="27"/>
      <c r="D83" s="23" t="s">
        <v>4616</v>
      </c>
      <c r="E83" s="28"/>
    </row>
    <row r="84" s="2" customFormat="1" ht="34.35" customHeight="1" spans="1:5">
      <c r="A84" s="25"/>
      <c r="B84" s="26"/>
      <c r="C84" s="27"/>
      <c r="D84" s="23" t="s">
        <v>4617</v>
      </c>
      <c r="E84" s="28"/>
    </row>
    <row r="85" s="2" customFormat="1" ht="34.35" customHeight="1" spans="1:5">
      <c r="A85" s="25"/>
      <c r="B85" s="26"/>
      <c r="C85" s="27"/>
      <c r="D85" s="23" t="s">
        <v>4618</v>
      </c>
      <c r="E85" s="28"/>
    </row>
    <row r="86" s="2" customFormat="1" ht="34.35" customHeight="1" spans="1:5">
      <c r="A86" s="29"/>
      <c r="B86" s="30"/>
      <c r="C86" s="31"/>
      <c r="D86" s="23" t="s">
        <v>4619</v>
      </c>
      <c r="E86" s="32"/>
    </row>
    <row r="87" ht="34.35" customHeight="1" spans="1:5">
      <c r="A87" s="7">
        <v>15</v>
      </c>
      <c r="B87" s="8" t="s">
        <v>2010</v>
      </c>
      <c r="C87" s="9" t="s">
        <v>4620</v>
      </c>
      <c r="D87" s="10" t="s">
        <v>4621</v>
      </c>
      <c r="E87" s="11" t="str">
        <f>HYPERLINK("http://blogfile.huashijingji.com/BlogFile/700-刘思辰老师.zip","课程包下载")</f>
        <v>课程包下载</v>
      </c>
    </row>
    <row r="88" ht="34.35" customHeight="1" spans="1:5">
      <c r="A88" s="12"/>
      <c r="B88" s="13"/>
      <c r="C88" s="14"/>
      <c r="D88" s="10" t="s">
        <v>4622</v>
      </c>
      <c r="E88" s="15"/>
    </row>
    <row r="89" ht="34.35" customHeight="1" spans="1:5">
      <c r="A89" s="12"/>
      <c r="B89" s="13"/>
      <c r="C89" s="14"/>
      <c r="D89" s="10" t="s">
        <v>4623</v>
      </c>
      <c r="E89" s="15"/>
    </row>
    <row r="90" ht="34.35" customHeight="1" spans="1:5">
      <c r="A90" s="12"/>
      <c r="B90" s="13"/>
      <c r="C90" s="14"/>
      <c r="D90" s="10" t="s">
        <v>4624</v>
      </c>
      <c r="E90" s="15"/>
    </row>
    <row r="91" ht="34.35" customHeight="1" spans="1:5">
      <c r="A91" s="12"/>
      <c r="B91" s="13"/>
      <c r="C91" s="14"/>
      <c r="D91" s="10" t="s">
        <v>4625</v>
      </c>
      <c r="E91" s="15"/>
    </row>
    <row r="92" ht="34.35" customHeight="1" spans="1:5">
      <c r="A92" s="16"/>
      <c r="B92" s="17"/>
      <c r="C92" s="18"/>
      <c r="D92" s="10" t="s">
        <v>4626</v>
      </c>
      <c r="E92" s="19"/>
    </row>
    <row r="93" ht="34.35" customHeight="1" spans="1:5">
      <c r="A93" s="20">
        <v>16</v>
      </c>
      <c r="B93" s="21" t="s">
        <v>2039</v>
      </c>
      <c r="C93" s="22" t="s">
        <v>4627</v>
      </c>
      <c r="D93" s="23" t="s">
        <v>4628</v>
      </c>
      <c r="E93" s="24" t="str">
        <f>HYPERLINK("http://blogfile.huashijingji.com/BlogFile/707-韩文峰老师.zip","课程包下载")</f>
        <v>课程包下载</v>
      </c>
    </row>
    <row r="94" ht="34.35" customHeight="1" spans="1:5">
      <c r="A94" s="25"/>
      <c r="B94" s="26"/>
      <c r="C94" s="27"/>
      <c r="D94" s="23" t="s">
        <v>4629</v>
      </c>
      <c r="E94" s="28"/>
    </row>
    <row r="95" ht="34.35" customHeight="1" spans="1:5">
      <c r="A95" s="25"/>
      <c r="B95" s="26"/>
      <c r="C95" s="27"/>
      <c r="D95" s="23" t="s">
        <v>4630</v>
      </c>
      <c r="E95" s="28"/>
    </row>
    <row r="96" ht="34.35" customHeight="1" spans="1:5">
      <c r="A96" s="25"/>
      <c r="B96" s="26"/>
      <c r="C96" s="27"/>
      <c r="D96" s="23" t="s">
        <v>4631</v>
      </c>
      <c r="E96" s="28"/>
    </row>
    <row r="97" ht="34.35" customHeight="1" spans="1:5">
      <c r="A97" s="25"/>
      <c r="B97" s="26"/>
      <c r="C97" s="27"/>
      <c r="D97" s="23" t="s">
        <v>4632</v>
      </c>
      <c r="E97" s="28"/>
    </row>
    <row r="98" ht="34.35" customHeight="1" spans="1:5">
      <c r="A98" s="29"/>
      <c r="B98" s="30"/>
      <c r="C98" s="31"/>
      <c r="D98" s="23" t="s">
        <v>4633</v>
      </c>
      <c r="E98" s="32"/>
    </row>
    <row r="99" ht="34.35" customHeight="1" spans="1:5">
      <c r="A99" s="7">
        <v>17</v>
      </c>
      <c r="B99" s="8" t="s">
        <v>2123</v>
      </c>
      <c r="C99" s="9" t="s">
        <v>4634</v>
      </c>
      <c r="D99" s="10" t="s">
        <v>4635</v>
      </c>
      <c r="E99" s="11" t="str">
        <f>HYPERLINK("http://blogfile.huashijingji.com/BlogFile/730-杨恩月老师.zip","课程包下载")</f>
        <v>课程包下载</v>
      </c>
    </row>
    <row r="100" ht="34.35" customHeight="1" spans="1:5">
      <c r="A100" s="12"/>
      <c r="B100" s="13"/>
      <c r="C100" s="14"/>
      <c r="D100" s="10" t="s">
        <v>4636</v>
      </c>
      <c r="E100" s="15"/>
    </row>
    <row r="101" ht="34.35" customHeight="1" spans="1:5">
      <c r="A101" s="12"/>
      <c r="B101" s="13"/>
      <c r="C101" s="14"/>
      <c r="D101" s="10" t="s">
        <v>4637</v>
      </c>
      <c r="E101" s="15"/>
    </row>
    <row r="102" ht="34.35" customHeight="1" spans="1:5">
      <c r="A102" s="12"/>
      <c r="B102" s="13"/>
      <c r="C102" s="14"/>
      <c r="D102" s="10" t="s">
        <v>4638</v>
      </c>
      <c r="E102" s="15"/>
    </row>
    <row r="103" ht="34.35" customHeight="1" spans="1:5">
      <c r="A103" s="12"/>
      <c r="B103" s="13"/>
      <c r="C103" s="14"/>
      <c r="D103" s="10" t="s">
        <v>4639</v>
      </c>
      <c r="E103" s="15"/>
    </row>
    <row r="104" ht="34.35" customHeight="1" spans="1:5">
      <c r="A104" s="16"/>
      <c r="B104" s="17"/>
      <c r="C104" s="18"/>
      <c r="D104" s="10" t="s">
        <v>4640</v>
      </c>
      <c r="E104" s="19"/>
    </row>
    <row r="105" ht="34.35" customHeight="1" spans="1:5">
      <c r="A105" s="20">
        <v>18</v>
      </c>
      <c r="B105" s="21" t="s">
        <v>2142</v>
      </c>
      <c r="C105" s="22" t="s">
        <v>4641</v>
      </c>
      <c r="D105" s="23" t="s">
        <v>4642</v>
      </c>
      <c r="E105" s="24" t="str">
        <f>HYPERLINK("http://blogfile.huashijingji.com/BlogFile/734-陈一然老师.zip","课程包下载")</f>
        <v>课程包下载</v>
      </c>
    </row>
    <row r="106" ht="34.35" customHeight="1" spans="1:5">
      <c r="A106" s="25"/>
      <c r="B106" s="26"/>
      <c r="C106" s="27"/>
      <c r="D106" s="23" t="s">
        <v>4643</v>
      </c>
      <c r="E106" s="28"/>
    </row>
    <row r="107" ht="34.35" customHeight="1" spans="1:5">
      <c r="A107" s="25"/>
      <c r="B107" s="26"/>
      <c r="C107" s="27"/>
      <c r="D107" s="23" t="s">
        <v>4644</v>
      </c>
      <c r="E107" s="28"/>
    </row>
    <row r="108" ht="34.35" customHeight="1" spans="1:5">
      <c r="A108" s="25"/>
      <c r="B108" s="26"/>
      <c r="C108" s="27"/>
      <c r="D108" s="23" t="s">
        <v>4645</v>
      </c>
      <c r="E108" s="28"/>
    </row>
    <row r="109" ht="34.35" customHeight="1" spans="1:5">
      <c r="A109" s="25"/>
      <c r="B109" s="26"/>
      <c r="C109" s="27"/>
      <c r="D109" s="23" t="s">
        <v>4646</v>
      </c>
      <c r="E109" s="28"/>
    </row>
    <row r="110" ht="34.35" customHeight="1" spans="1:5">
      <c r="A110" s="29"/>
      <c r="B110" s="30"/>
      <c r="C110" s="31"/>
      <c r="D110" s="23" t="s">
        <v>4647</v>
      </c>
      <c r="E110" s="32"/>
    </row>
    <row r="111" ht="34.35" customHeight="1" spans="1:5">
      <c r="A111" s="7">
        <v>19</v>
      </c>
      <c r="B111" s="8" t="s">
        <v>2160</v>
      </c>
      <c r="C111" s="9" t="s">
        <v>4648</v>
      </c>
      <c r="D111" s="10" t="s">
        <v>4649</v>
      </c>
      <c r="E111" s="11" t="str">
        <f>HYPERLINK("http://blogfile.huashijingji.com/BlogFile/739-高健老师.zip","课程包下载")</f>
        <v>课程包下载</v>
      </c>
    </row>
    <row r="112" ht="34.35" customHeight="1" spans="1:5">
      <c r="A112" s="12"/>
      <c r="B112" s="13"/>
      <c r="C112" s="14"/>
      <c r="D112" s="10" t="s">
        <v>4650</v>
      </c>
      <c r="E112" s="15"/>
    </row>
    <row r="113" ht="34.35" customHeight="1" spans="1:5">
      <c r="A113" s="12"/>
      <c r="B113" s="13"/>
      <c r="C113" s="14"/>
      <c r="D113" s="10" t="s">
        <v>4651</v>
      </c>
      <c r="E113" s="15"/>
    </row>
    <row r="114" ht="34.35" customHeight="1" spans="1:5">
      <c r="A114" s="12"/>
      <c r="B114" s="13"/>
      <c r="C114" s="14"/>
      <c r="D114" s="10" t="s">
        <v>4652</v>
      </c>
      <c r="E114" s="15"/>
    </row>
    <row r="115" ht="34.35" customHeight="1" spans="1:5">
      <c r="A115" s="12"/>
      <c r="B115" s="13"/>
      <c r="C115" s="14"/>
      <c r="D115" s="10" t="s">
        <v>4653</v>
      </c>
      <c r="E115" s="15"/>
    </row>
    <row r="116" ht="34.35" customHeight="1" spans="1:5">
      <c r="A116" s="16"/>
      <c r="B116" s="17"/>
      <c r="C116" s="18"/>
      <c r="D116" s="10" t="s">
        <v>4654</v>
      </c>
      <c r="E116" s="19"/>
    </row>
    <row r="117" ht="34.35" customHeight="1" spans="1:5">
      <c r="A117" s="20">
        <v>20</v>
      </c>
      <c r="B117" s="21" t="s">
        <v>2206</v>
      </c>
      <c r="C117" s="22" t="s">
        <v>4655</v>
      </c>
      <c r="D117" s="23" t="s">
        <v>4656</v>
      </c>
      <c r="E117" s="24" t="str">
        <f>HYPERLINK("http://blogfile.huashijingji.com/BlogFile/752-张瑞丽老师.zip","课程包下载")</f>
        <v>课程包下载</v>
      </c>
    </row>
    <row r="118" ht="34.35" customHeight="1" spans="1:5">
      <c r="A118" s="25"/>
      <c r="B118" s="26"/>
      <c r="C118" s="27"/>
      <c r="D118" s="23" t="s">
        <v>4657</v>
      </c>
      <c r="E118" s="28"/>
    </row>
    <row r="119" ht="34.35" customHeight="1" spans="1:5">
      <c r="A119" s="25"/>
      <c r="B119" s="26"/>
      <c r="C119" s="27"/>
      <c r="D119" s="23" t="s">
        <v>4658</v>
      </c>
      <c r="E119" s="28"/>
    </row>
    <row r="120" ht="34.35" customHeight="1" spans="1:5">
      <c r="A120" s="25"/>
      <c r="B120" s="26"/>
      <c r="C120" s="27"/>
      <c r="D120" s="23" t="s">
        <v>4659</v>
      </c>
      <c r="E120" s="28"/>
    </row>
    <row r="121" ht="34.35" customHeight="1" spans="1:5">
      <c r="A121" s="25"/>
      <c r="B121" s="26"/>
      <c r="C121" s="27"/>
      <c r="D121" s="23" t="s">
        <v>4660</v>
      </c>
      <c r="E121" s="28"/>
    </row>
    <row r="122" ht="34.35" customHeight="1" spans="1:5">
      <c r="A122" s="29"/>
      <c r="B122" s="30"/>
      <c r="C122" s="31"/>
      <c r="D122" s="23" t="s">
        <v>4661</v>
      </c>
      <c r="E122" s="32"/>
    </row>
    <row r="123" ht="34.35" customHeight="1" spans="1:5">
      <c r="A123" s="7">
        <v>21</v>
      </c>
      <c r="B123" s="8" t="s">
        <v>2230</v>
      </c>
      <c r="C123" s="9" t="s">
        <v>4662</v>
      </c>
      <c r="D123" s="10" t="s">
        <v>4663</v>
      </c>
      <c r="E123" s="11" t="str">
        <f>HYPERLINK("http://blogfile.huashijingji.com/BlogFile/759-张锐老师.zip","课程包下载")</f>
        <v>课程包下载</v>
      </c>
    </row>
    <row r="124" ht="34.35" customHeight="1" spans="1:5">
      <c r="A124" s="12"/>
      <c r="B124" s="13"/>
      <c r="C124" s="14"/>
      <c r="D124" s="10" t="s">
        <v>4664</v>
      </c>
      <c r="E124" s="15"/>
    </row>
    <row r="125" ht="34.35" customHeight="1" spans="1:5">
      <c r="A125" s="12"/>
      <c r="B125" s="13"/>
      <c r="C125" s="14"/>
      <c r="D125" s="10" t="s">
        <v>4665</v>
      </c>
      <c r="E125" s="15"/>
    </row>
    <row r="126" ht="34.35" customHeight="1" spans="1:5">
      <c r="A126" s="12"/>
      <c r="B126" s="13"/>
      <c r="C126" s="14"/>
      <c r="D126" s="10" t="s">
        <v>4666</v>
      </c>
      <c r="E126" s="15"/>
    </row>
    <row r="127" ht="34.35" customHeight="1" spans="1:5">
      <c r="A127" s="12"/>
      <c r="B127" s="13"/>
      <c r="C127" s="14"/>
      <c r="D127" s="10" t="s">
        <v>4667</v>
      </c>
      <c r="E127" s="15"/>
    </row>
    <row r="128" ht="34.35" customHeight="1" spans="1:5">
      <c r="A128" s="16"/>
      <c r="B128" s="17"/>
      <c r="C128" s="18"/>
      <c r="D128" s="10" t="s">
        <v>4668</v>
      </c>
      <c r="E128" s="19"/>
    </row>
    <row r="129" ht="34.35" customHeight="1" spans="1:5">
      <c r="A129" s="20">
        <v>22</v>
      </c>
      <c r="B129" s="21" t="s">
        <v>2323</v>
      </c>
      <c r="C129" s="22" t="s">
        <v>4669</v>
      </c>
      <c r="D129" s="23" t="s">
        <v>4670</v>
      </c>
      <c r="E129" s="24" t="str">
        <f>HYPERLINK("http://blogfile.huashijingji.com/BlogFile/784-马兰老师.zip","课程包下载")</f>
        <v>课程包下载</v>
      </c>
    </row>
    <row r="130" ht="34.35" customHeight="1" spans="1:5">
      <c r="A130" s="25"/>
      <c r="B130" s="26"/>
      <c r="C130" s="27"/>
      <c r="D130" s="23" t="s">
        <v>4671</v>
      </c>
      <c r="E130" s="28"/>
    </row>
    <row r="131" ht="34.35" customHeight="1" spans="1:5">
      <c r="A131" s="25"/>
      <c r="B131" s="26"/>
      <c r="C131" s="27"/>
      <c r="D131" s="23" t="s">
        <v>4672</v>
      </c>
      <c r="E131" s="28"/>
    </row>
    <row r="132" ht="34.35" customHeight="1" spans="1:5">
      <c r="A132" s="25"/>
      <c r="B132" s="26"/>
      <c r="C132" s="27"/>
      <c r="D132" s="23" t="s">
        <v>4673</v>
      </c>
      <c r="E132" s="28"/>
    </row>
    <row r="133" ht="34.35" customHeight="1" spans="1:5">
      <c r="A133" s="25"/>
      <c r="B133" s="26"/>
      <c r="C133" s="27"/>
      <c r="D133" s="23" t="s">
        <v>4674</v>
      </c>
      <c r="E133" s="28"/>
    </row>
    <row r="134" ht="34.35" customHeight="1" spans="1:5">
      <c r="A134" s="29"/>
      <c r="B134" s="30"/>
      <c r="C134" s="31"/>
      <c r="D134" s="23" t="s">
        <v>4675</v>
      </c>
      <c r="E134" s="32"/>
    </row>
    <row r="135" ht="34.35" customHeight="1" spans="1:5">
      <c r="A135" s="7">
        <v>23</v>
      </c>
      <c r="B135" s="8" t="s">
        <v>2552</v>
      </c>
      <c r="C135" s="9" t="s">
        <v>4676</v>
      </c>
      <c r="D135" s="10" t="s">
        <v>4677</v>
      </c>
      <c r="E135" s="11" t="str">
        <f>HYPERLINK("http://blogfile.huashijingji.com/BlogFile/847-伊凡老师.zip","课程包下载")</f>
        <v>课程包下载</v>
      </c>
    </row>
    <row r="136" ht="34.35" customHeight="1" spans="1:5">
      <c r="A136" s="12"/>
      <c r="B136" s="13"/>
      <c r="C136" s="14"/>
      <c r="D136" s="10" t="s">
        <v>4678</v>
      </c>
      <c r="E136" s="15"/>
    </row>
    <row r="137" ht="34.35" customHeight="1" spans="1:5">
      <c r="A137" s="12"/>
      <c r="B137" s="13"/>
      <c r="C137" s="14"/>
      <c r="D137" s="10" t="s">
        <v>4679</v>
      </c>
      <c r="E137" s="15"/>
    </row>
    <row r="138" ht="34.35" customHeight="1" spans="1:5">
      <c r="A138" s="12"/>
      <c r="B138" s="13"/>
      <c r="C138" s="14"/>
      <c r="D138" s="10" t="s">
        <v>4680</v>
      </c>
      <c r="E138" s="15"/>
    </row>
    <row r="139" ht="34.35" customHeight="1" spans="1:5">
      <c r="A139" s="12"/>
      <c r="B139" s="13"/>
      <c r="C139" s="14"/>
      <c r="D139" s="10" t="s">
        <v>4681</v>
      </c>
      <c r="E139" s="15"/>
    </row>
    <row r="140" ht="34.35" customHeight="1" spans="1:5">
      <c r="A140" s="16"/>
      <c r="B140" s="17"/>
      <c r="C140" s="18"/>
      <c r="D140" s="10" t="s">
        <v>4682</v>
      </c>
      <c r="E140" s="19"/>
    </row>
    <row r="141" ht="34.35" customHeight="1" spans="1:5">
      <c r="A141" s="20">
        <v>24</v>
      </c>
      <c r="B141" s="21" t="s">
        <v>2728</v>
      </c>
      <c r="C141" s="22" t="s">
        <v>4683</v>
      </c>
      <c r="D141" s="23" t="s">
        <v>4684</v>
      </c>
      <c r="E141" s="24" t="str">
        <f>HYPERLINK("http://blogfile.huashijingji.com/BlogFile/915-李淼老师.zip","课程包下载")</f>
        <v>课程包下载</v>
      </c>
    </row>
    <row r="142" ht="34.35" customHeight="1" spans="1:5">
      <c r="A142" s="25"/>
      <c r="B142" s="26"/>
      <c r="C142" s="27"/>
      <c r="D142" s="23" t="s">
        <v>4685</v>
      </c>
      <c r="E142" s="28"/>
    </row>
    <row r="143" ht="34.35" customHeight="1" spans="1:5">
      <c r="A143" s="25"/>
      <c r="B143" s="26"/>
      <c r="C143" s="27"/>
      <c r="D143" s="23" t="s">
        <v>4686</v>
      </c>
      <c r="E143" s="28"/>
    </row>
    <row r="144" ht="34.35" customHeight="1" spans="1:5">
      <c r="A144" s="25"/>
      <c r="B144" s="26"/>
      <c r="C144" s="27"/>
      <c r="D144" s="23" t="s">
        <v>4687</v>
      </c>
      <c r="E144" s="28"/>
    </row>
    <row r="145" ht="34.35" customHeight="1" spans="1:5">
      <c r="A145" s="25"/>
      <c r="B145" s="26"/>
      <c r="C145" s="27"/>
      <c r="D145" s="23" t="s">
        <v>4688</v>
      </c>
      <c r="E145" s="28"/>
    </row>
    <row r="146" ht="34.35" customHeight="1" spans="1:5">
      <c r="A146" s="29"/>
      <c r="B146" s="30"/>
      <c r="C146" s="31"/>
      <c r="D146" s="23" t="s">
        <v>4689</v>
      </c>
      <c r="E146" s="32"/>
    </row>
  </sheetData>
  <mergeCells count="97">
    <mergeCell ref="A1:E1"/>
    <mergeCell ref="A3:A8"/>
    <mergeCell ref="A9:A14"/>
    <mergeCell ref="A15:A20"/>
    <mergeCell ref="A21:A26"/>
    <mergeCell ref="A27:A32"/>
    <mergeCell ref="A33:A38"/>
    <mergeCell ref="A39:A44"/>
    <mergeCell ref="A45:A50"/>
    <mergeCell ref="A51:A56"/>
    <mergeCell ref="A57:A62"/>
    <mergeCell ref="A63:A68"/>
    <mergeCell ref="A69:A74"/>
    <mergeCell ref="A75:A80"/>
    <mergeCell ref="A81:A86"/>
    <mergeCell ref="A87:A92"/>
    <mergeCell ref="A93:A98"/>
    <mergeCell ref="A99:A104"/>
    <mergeCell ref="A105:A110"/>
    <mergeCell ref="A111:A116"/>
    <mergeCell ref="A117:A122"/>
    <mergeCell ref="A123:A128"/>
    <mergeCell ref="A129:A134"/>
    <mergeCell ref="A135:A140"/>
    <mergeCell ref="A141:A146"/>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C3:C8"/>
    <mergeCell ref="C9:C14"/>
    <mergeCell ref="C15:C20"/>
    <mergeCell ref="C21:C26"/>
    <mergeCell ref="C27:C32"/>
    <mergeCell ref="C33:C38"/>
    <mergeCell ref="C39:C44"/>
    <mergeCell ref="C45:C50"/>
    <mergeCell ref="C51:C56"/>
    <mergeCell ref="C57:C62"/>
    <mergeCell ref="C63:C68"/>
    <mergeCell ref="C69:C74"/>
    <mergeCell ref="C75:C80"/>
    <mergeCell ref="C81:C86"/>
    <mergeCell ref="C87:C92"/>
    <mergeCell ref="C93:C98"/>
    <mergeCell ref="C99:C104"/>
    <mergeCell ref="C105:C110"/>
    <mergeCell ref="C111:C116"/>
    <mergeCell ref="C117:C122"/>
    <mergeCell ref="C123:C128"/>
    <mergeCell ref="C129:C134"/>
    <mergeCell ref="C135:C140"/>
    <mergeCell ref="C141:C146"/>
    <mergeCell ref="E3:E8"/>
    <mergeCell ref="E9:E14"/>
    <mergeCell ref="E15:E20"/>
    <mergeCell ref="E21:E26"/>
    <mergeCell ref="E27:E32"/>
    <mergeCell ref="E33:E38"/>
    <mergeCell ref="E39:E44"/>
    <mergeCell ref="E45:E50"/>
    <mergeCell ref="E51:E56"/>
    <mergeCell ref="E57:E62"/>
    <mergeCell ref="E63:E68"/>
    <mergeCell ref="E69:E74"/>
    <mergeCell ref="E75:E80"/>
    <mergeCell ref="E81:E86"/>
    <mergeCell ref="E87:E92"/>
    <mergeCell ref="E93:E98"/>
    <mergeCell ref="E99:E104"/>
    <mergeCell ref="E105:E110"/>
    <mergeCell ref="E111:E116"/>
    <mergeCell ref="E117:E122"/>
    <mergeCell ref="E123:E128"/>
    <mergeCell ref="E129:E134"/>
    <mergeCell ref="E135:E140"/>
    <mergeCell ref="E141:E146"/>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师资体系</vt:lpstr>
      <vt:lpstr>优师体系</vt:lpstr>
      <vt:lpstr>优师介绍</vt:lpstr>
      <vt:lpstr>党史党建</vt:lpstr>
      <vt:lpstr>综合管理</vt:lpstr>
      <vt:lpstr>人力资源</vt:lpstr>
      <vt:lpstr>宏观经济、数字化</vt:lpstr>
      <vt:lpstr>银行培训</vt:lpstr>
      <vt:lpstr>保险培训</vt:lpstr>
      <vt:lpstr>总裁班、战略、国学</vt:lpstr>
      <vt:lpstr>财务、税务</vt:lpstr>
      <vt:lpstr>AI人工智能</vt:lpstr>
      <vt:lpstr>项目管理</vt:lpstr>
      <vt:lpstr>生产管理</vt:lpstr>
      <vt:lpstr>供应链</vt:lpstr>
      <vt:lpstr>营销、连锁、谈判</vt:lpstr>
      <vt:lpstr>短视频、互联网</vt:lpstr>
      <vt:lpstr>思维技术</vt:lpstr>
      <vt:lpstr>行政办公、写作</vt:lpstr>
      <vt:lpstr>心理学、素养、礼仪</vt:lpstr>
      <vt:lpstr>TTT、演讲</vt:lpstr>
      <vt:lpstr>沙盘模拟</vt:lpstr>
      <vt:lpstr>剧本杀</vt:lpstr>
      <vt:lpstr>医药、医院、养生</vt:lpstr>
      <vt:lpstr>电力、烟草、建筑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hhhF</cp:lastModifiedBy>
  <dcterms:created xsi:type="dcterms:W3CDTF">2022-05-05T03:14:00Z</dcterms:created>
  <cp:lastPrinted>2022-05-31T09:11:00Z</cp:lastPrinted>
  <dcterms:modified xsi:type="dcterms:W3CDTF">2026-03-09T02:43:53Z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111C5EA8FC3E460C8D7BE3264CF2E618</vt:lpwstr>
  </property>
  <property fmtid="{D5CDD505-2E9C-101B-9397-08002B2CF9AE}" pid="3" name="KSOProductBuildVer">
    <vt:lpwstr>2052-12.1.0.24034</vt:lpwstr>
  </property>
  <property fmtid="{D5CDD505-2E9C-101B-9397-08002B2CF9AE}" pid="4" name="CalculationRule">
    <vt:i4>0</vt:i4>
  </property>
</Properties>
</file>